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Darren Tymens\Desktop\"/>
    </mc:Choice>
  </mc:AlternateContent>
  <xr:revisionPtr revIDLastSave="0" documentId="13_ncr:1_{6AAE0BC5-3F67-4AED-AA06-03E1AFAB1E9D}" xr6:coauthVersionLast="45" xr6:coauthVersionMax="45" xr10:uidLastSave="{00000000-0000-0000-0000-000000000000}"/>
  <bookViews>
    <workbookView xWindow="-98" yWindow="-98" windowWidth="21795" windowHeight="13996" xr2:uid="{8A70C02F-0C42-4CC1-9EBE-EA8D65ACC2B3}"/>
  </bookViews>
  <sheets>
    <sheet name="Sheet1" sheetId="1" r:id="rId1"/>
  </sheets>
  <definedNames>
    <definedName name="rate_admin">Sheet1!$B$48</definedName>
    <definedName name="rate_GP">Sheet1!$B$45</definedName>
    <definedName name="rate_HCA">Sheet1!$B$47</definedName>
    <definedName name="rate_nurse">Sheet1!$B$46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6" i="1" l="1"/>
  <c r="D176" i="1" s="1"/>
  <c r="C169" i="1"/>
  <c r="D169" i="1" s="1"/>
  <c r="F169" i="1" s="1"/>
  <c r="C168" i="1"/>
  <c r="D168" i="1" s="1"/>
  <c r="F168" i="1" s="1"/>
  <c r="E139" i="1"/>
  <c r="F139" i="1" s="1"/>
  <c r="E138" i="1"/>
  <c r="F138" i="1" s="1"/>
  <c r="E137" i="1"/>
  <c r="F137" i="1" s="1"/>
  <c r="E136" i="1"/>
  <c r="F136" i="1" s="1"/>
  <c r="F141" i="1" l="1"/>
  <c r="G176" i="1" s="1"/>
  <c r="F176" i="1"/>
  <c r="F170" i="1"/>
  <c r="E126" i="1"/>
  <c r="E129" i="1"/>
  <c r="E128" i="1"/>
  <c r="E127" i="1"/>
  <c r="E119" i="1"/>
  <c r="E118" i="1"/>
  <c r="E117" i="1"/>
  <c r="E116" i="1"/>
  <c r="I176" i="1" l="1"/>
  <c r="F127" i="1"/>
  <c r="F128" i="1"/>
  <c r="F129" i="1"/>
  <c r="F126" i="1"/>
  <c r="C162" i="1"/>
  <c r="D162" i="1" s="1"/>
  <c r="F162" i="1" s="1"/>
  <c r="C161" i="1"/>
  <c r="D161" i="1" s="1"/>
  <c r="F161" i="1" s="1"/>
  <c r="F163" i="1" s="1"/>
  <c r="F131" i="1" l="1"/>
  <c r="C156" i="1"/>
  <c r="D156" i="1" s="1"/>
  <c r="F156" i="1" s="1"/>
  <c r="C151" i="1"/>
  <c r="D151" i="1" s="1"/>
  <c r="F151" i="1" s="1"/>
  <c r="C148" i="1"/>
  <c r="D148" i="1" s="1"/>
  <c r="F148" i="1" s="1"/>
  <c r="F117" i="1"/>
  <c r="F118" i="1"/>
  <c r="F119" i="1"/>
  <c r="F116" i="1"/>
  <c r="D55" i="1"/>
  <c r="D56" i="1" s="1"/>
  <c r="G162" i="1" l="1"/>
  <c r="G168" i="1"/>
  <c r="G169" i="1"/>
  <c r="F121" i="1"/>
  <c r="G170" i="1" l="1"/>
  <c r="I170" i="1" s="1"/>
  <c r="G151" i="1"/>
  <c r="I151" i="1" s="1"/>
  <c r="G148" i="1"/>
  <c r="I148" i="1" s="1"/>
  <c r="G161" i="1"/>
  <c r="G163" i="1" s="1"/>
  <c r="I163" i="1" s="1"/>
  <c r="G156" i="1"/>
  <c r="I156" i="1" s="1"/>
</calcChain>
</file>

<file path=xl/sharedStrings.xml><?xml version="1.0" encoding="utf-8"?>
<sst xmlns="http://schemas.openxmlformats.org/spreadsheetml/2006/main" count="167" uniqueCount="110">
  <si>
    <t>GP</t>
  </si>
  <si>
    <t>Nurse</t>
  </si>
  <si>
    <t>HCA</t>
  </si>
  <si>
    <t>Admin</t>
  </si>
  <si>
    <t>Expected throughput</t>
  </si>
  <si>
    <t>Minimum expected</t>
  </si>
  <si>
    <t>per week</t>
  </si>
  <si>
    <t>per day</t>
  </si>
  <si>
    <t>per hour</t>
  </si>
  <si>
    <t>rent</t>
  </si>
  <si>
    <t>facilities</t>
  </si>
  <si>
    <t>PPE</t>
  </si>
  <si>
    <t xml:space="preserve">needles and syringes </t>
  </si>
  <si>
    <t>cotton wool and plasters</t>
  </si>
  <si>
    <t>Assumptions for model</t>
  </si>
  <si>
    <t>extra storage costs</t>
  </si>
  <si>
    <t>Staff required</t>
  </si>
  <si>
    <t>There will need to be at least one administrator, probably two - to check patients in and record the vaccination, to send the patients home after 15 minutes and maintain throughput.</t>
  </si>
  <si>
    <t>Amount per vaccine</t>
  </si>
  <si>
    <t>paid after second vaccine given - one vaccine only will not be paid</t>
  </si>
  <si>
    <t>Model and Calculation</t>
  </si>
  <si>
    <t>Number</t>
  </si>
  <si>
    <t>Hours</t>
  </si>
  <si>
    <t>Cost per day</t>
  </si>
  <si>
    <t>Cost per Week</t>
  </si>
  <si>
    <t>Total</t>
  </si>
  <si>
    <t>Per day</t>
  </si>
  <si>
    <t>Per hour</t>
  </si>
  <si>
    <t>Per week</t>
  </si>
  <si>
    <t>weekly staff only cost to practice</t>
  </si>
  <si>
    <t>NOTE: this assumes delivery by one team</t>
  </si>
  <si>
    <t>Assumed pay rates</t>
  </si>
  <si>
    <t>vaccinations - NOTE: DNAs and refusals after consent won't count to the total</t>
  </si>
  <si>
    <t>Funding available</t>
  </si>
  <si>
    <t>Delivery Model and Final Calculations</t>
  </si>
  <si>
    <t>I have left out the following costs, which if included would obviously make the DES more expensive to deliver.</t>
  </si>
  <si>
    <t>we have the available staff - which I don’t think we do</t>
  </si>
  <si>
    <t>we are still required to deliver a full GMS service, and so all Covid vaccination costs are extra</t>
  </si>
  <si>
    <t>Each vaccination 'line' or 'team' will therefore require a doctor and a nurse (although obviously a second simultaneous line could be operated by two nurses if a doctor is present in the first team).</t>
  </si>
  <si>
    <t>NOTE: this doesn’t hit the 975 DES minimum, so a second team is required</t>
  </si>
  <si>
    <t>NOTE: this also allows for 33 DNAs (or a 3% DNA rate)</t>
  </si>
  <si>
    <t>Total funding</t>
  </si>
  <si>
    <t>management time to set up and oversee clinics - which is likely to be considerable</t>
  </si>
  <si>
    <t>Total costs</t>
  </si>
  <si>
    <t>NOTE: this assumes delivery by two teams each containing a doctor</t>
  </si>
  <si>
    <t>NOTE: this assumes delivery by two teams only one of which contains a doctor</t>
  </si>
  <si>
    <t>One team only (1 doctor, 1 nurse, 1 admin)</t>
  </si>
  <si>
    <t>Two teams (2 doctors, 2 nurses, 2 admins)</t>
  </si>
  <si>
    <t>This is a tool to help you consider costs and viability of the Covid vaccination DES.</t>
  </si>
  <si>
    <t>It necessarily makes a number of assumptions, which are set out below.</t>
  </si>
  <si>
    <t>All figures in yellow boxes can be adjusted (blue boxes are formulae).</t>
  </si>
  <si>
    <t>It is a work in progress and we welcome feedback, please send to darren.tymens@nhs.net.</t>
  </si>
  <si>
    <t>Introduction</t>
  </si>
  <si>
    <t>https://www.england.nhs.uk/coronavirus/publication/preparedness-letters-for-general-practice/</t>
  </si>
  <si>
    <t>https://www.bma.org.uk/advice-and-support/covid-19/gp-practices/covid-19-vaccination-programme</t>
  </si>
  <si>
    <t>NHSE nor GPC have released any modelling, which means that we do not have the underlying financial calculations they worked from, nor do we have a list of the assumptions made in the modelling.</t>
  </si>
  <si>
    <t>The contract is designed to be 'cost neutral' (i.e. not generate any surplus); NHSE have signalled that any surplus will be reviewed using their as yet unpublished 'contract balancing mechanism' previously agreed with GPC.</t>
  </si>
  <si>
    <t>Surrey and Sussex LMCs COVculator - Modelling the Covid DES</t>
  </si>
  <si>
    <t>NHSE and GPC have agreed and enhanced service for the delivery of Covid Vaccine. Their position is set out here:</t>
  </si>
  <si>
    <t>How much management set-up time is required for this? Who will deliver it?</t>
  </si>
  <si>
    <t>Do we have suitable estates, bearing in mind the requirement to wait for 15 minutes in a safe, socailly-distanced space?</t>
  </si>
  <si>
    <t>Questions we have about NHSE/GPC modelling</t>
  </si>
  <si>
    <t>Is the funding expected to pay for all staff, or those in extended hours only, with practices donating in-hours staff?</t>
  </si>
  <si>
    <t>Is the funding expected to cover staff pay rates for overtime and weekend and bank holiday rates?</t>
  </si>
  <si>
    <t>The draft allows for commissioners to insist on 8-8, 7 days a week. Who will decide if this is implemented? Is it an expectation?</t>
  </si>
  <si>
    <t>The draft mentions bank holidays. Will we really be expected to run clinics on Xmas, Boxing Day and New Year's?</t>
  </si>
  <si>
    <t>Will a doctor need to be on site all the time in case of anaphylaxis?</t>
  </si>
  <si>
    <t>Will  either two nurses or a doctor and a nurse be required to draw up and dilute the vaccine (as per established safe practice)?</t>
  </si>
  <si>
    <t>Which members of staff are expected to deliver the vaccines in the model costed by NHSE and GPC?</t>
  </si>
  <si>
    <t>Will the patients who are waiting around post-vaccination require constant monitoring by someone physically present in the room?</t>
  </si>
  <si>
    <t>Furthemore the detailed model for actual implementation is not yet clear, and may be for practices and PCNs to work out. The proposed Covid vaccine is very different from the annual flu vaccine and will require quite a different approach in terms of actual delivery. There are a number of questions that need addressing, some of which we have set out below.</t>
  </si>
  <si>
    <t>Questions Practices and PCN CDs need to ask themselves</t>
  </si>
  <si>
    <t>How much management time will be required on a daily or weekly basis to oversee the running of the programme?</t>
  </si>
  <si>
    <t>Can we run this alongside continuing to deliver on our contractual requirements under GMS?</t>
  </si>
  <si>
    <t xml:space="preserve">What will each practice be expected to contribute to the programme in terms of funding and staff? </t>
  </si>
  <si>
    <t>Who will cover last minute sickness?</t>
  </si>
  <si>
    <t>What (and how many) staff do we need to implement our chosen model? Do we have them? Are they willing and/or able to undertake the extra work and the extra hours?</t>
  </si>
  <si>
    <t>The contract states the vaccination programme is to be delivered within 8am to 8pm, 7 days a week (though it is not clear whether there will be significant flexibility); and that a minimum of 975 vaccinations are to be delivered in that period.</t>
  </si>
  <si>
    <t>This would suggest one per 5 minutes (or 12 per hour); or one per 10 minutes (and 6 per hour).</t>
  </si>
  <si>
    <t>Given the need to draw up the medicine, consent the patient, socially distance patients, wear PPE, record the immunisation and monitor patients post-vaccination the faster rate would seem to present a challenge.</t>
  </si>
  <si>
    <t>A potential bottleneck is the need to observe patients for 15 minutes post-vaccination.</t>
  </si>
  <si>
    <t>At 5 minutes per patient, a minimum of three socially distanced seats for observation would be required per vaccination line.</t>
  </si>
  <si>
    <t>Allowing for cleaning in between use, there would need to be 4 seats per vaccination line.</t>
  </si>
  <si>
    <t>Someone would have to both check patients in, allow them to go, monitor them and allow them to leave, and then clean the chairs. This may require more than one person but I shall allow for only one in costs initially.</t>
  </si>
  <si>
    <t>A more reasonable initial rate would be 10 minutes per patient, or 6 per hour. I suspect practices will get quicker and faster rates will be achievable.</t>
  </si>
  <si>
    <t>Allowing for cleaning in between use, there would need to be 3 seats per vaccination team in this scenario.</t>
  </si>
  <si>
    <t>To create this template, we have had to make a lot of assumptions, all of which are open to reasonable challenge.</t>
  </si>
  <si>
    <t>mandatory training for staff (estimated apparently at 3 hours per clinician!)</t>
  </si>
  <si>
    <t>I have had to assume that…</t>
  </si>
  <si>
    <t>we have the premises or estates - which would need to be discussed locally and which may require additional funding</t>
  </si>
  <si>
    <t>I have also left out the additional costs associated with vaccinating Care Homes and housebound patients.</t>
  </si>
  <si>
    <t>the relevant staff are happy to do the work, and to work the extra hours</t>
  </si>
  <si>
    <t>we don't have to pay overtime or weekend or bank holiday rates - which I think we will</t>
  </si>
  <si>
    <t>we won't lose income by diverting staff to this</t>
  </si>
  <si>
    <t>(this latter point maybe most contentious, as NHSE/GPC modelling may assume in-hours staff costs to deliver the vaccination programme will be paid for by the practices, with the funding only reimbursing practices for paying staff out of normal hours)</t>
  </si>
  <si>
    <t>Best practice involves 2 clinicians drawing up the vaccine - this is a major practical issue when delivering at scale.</t>
  </si>
  <si>
    <t>I am presuming that a doctor should be present at all times in order to cover the possibility of an adverse reaction.</t>
  </si>
  <si>
    <t>NHSE have since announced a second £150m fund (or £2.72 per patient) which will be given to CCGs to use at their discretion. Staff costs and backfill will apparently qualify for this funding - if your CCG agrees to this.</t>
  </si>
  <si>
    <t>The following section will enable you to calculate costs according to your own PCN's plans for delivery.</t>
  </si>
  <si>
    <t>All yellow boxes can be modified. You can adjust staff costs and expected funding (above); also alter the staff mix, hours worked and expected throughput.</t>
  </si>
  <si>
    <t>I have modelled two teams first, then there is the opportunity to model your own team below.</t>
  </si>
  <si>
    <t>1. Staff required per vaccination team - 1 doctor, 1 nurse, 1 admin</t>
  </si>
  <si>
    <t>2. Staff required per vaccination team - no doctor, 2 nurses, 1 admin</t>
  </si>
  <si>
    <t>3. Staff required per vaccination team - INSERT YOUR PLANNED TEAM HERE!</t>
  </si>
  <si>
    <t>Weekly Surplus/Deficit</t>
  </si>
  <si>
    <t>Two teams (1 doctors, 3 nurses, 2 admins)</t>
  </si>
  <si>
    <t>Two teams (0 doctors, 4 nurses, 2 admins)</t>
  </si>
  <si>
    <t>YOUR TEAM!</t>
  </si>
  <si>
    <t>Don't forget to increase the Per Hour rate if your team can run very fast, or run multiple lines!</t>
  </si>
  <si>
    <t xml:space="preserve">Surrey and Sussex LMCs would very much like general practice to be enabled to play a major role in the roll-out of this vaccine; but it is also our responsibility to support practices and their PCNs to make a rational decision based on the capacity in the system, the funding available, and the need to continue to offer GMS care to their populations through what is likely to be a difficult winter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</si>
</sst>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0.0"/>
  </numFmts>
  <fonts count="8" x14ac:knownFonts="1">
    <font>
      <sz val="11"/>
      <color theme="1"/>
      <name val="Calibri"/>
      <family val="2"/>
      <scheme val="minor"/>
    </font>
    <font>
      <sz val="11"/>
      <color theme="1"/>
      <name val="Calibri"/>
      <family val="2"/>
      <scheme val="minor"/>
    </font>
    <font>
      <sz val="11"/>
      <color rgb="FFFF0000"/>
      <name val="Calibri"/>
      <family val="2"/>
      <scheme val="minor"/>
    </font>
    <font>
      <b/>
      <u/>
      <sz val="11"/>
      <color theme="1"/>
      <name val="Calibri"/>
      <family val="2"/>
      <scheme val="minor"/>
    </font>
    <font>
      <b/>
      <sz val="11"/>
      <color theme="1"/>
      <name val="Calibri"/>
      <family val="2"/>
      <scheme val="minor"/>
    </font>
    <font>
      <u/>
      <sz val="11"/>
      <color theme="10"/>
      <name val="Calibri"/>
      <family val="2"/>
      <scheme val="minor"/>
    </font>
    <font>
      <i/>
      <sz val="11"/>
      <color theme="1"/>
      <name val="Calibri"/>
      <family val="2"/>
      <scheme val="minor"/>
    </font>
    <font>
      <sz val="11"/>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32">
    <xf numFmtId="0" fontId="0" fillId="0" borderId="0" xfId="0"/>
    <xf numFmtId="0" fontId="3" fillId="0" borderId="0" xfId="0" applyFont="1"/>
    <xf numFmtId="164" fontId="0" fillId="0" borderId="0" xfId="0" applyNumberFormat="1"/>
    <xf numFmtId="44" fontId="0" fillId="0" borderId="0" xfId="0" applyNumberFormat="1"/>
    <xf numFmtId="0" fontId="0" fillId="0" borderId="1" xfId="0" applyBorder="1"/>
    <xf numFmtId="0" fontId="0" fillId="2" borderId="0" xfId="0" applyFill="1"/>
    <xf numFmtId="44" fontId="0" fillId="2" borderId="0" xfId="0" applyNumberFormat="1" applyFill="1"/>
    <xf numFmtId="44" fontId="2" fillId="2" borderId="0" xfId="0" applyNumberFormat="1" applyFont="1" applyFill="1"/>
    <xf numFmtId="44" fontId="2" fillId="0" borderId="0" xfId="0" applyNumberFormat="1" applyFont="1" applyFill="1"/>
    <xf numFmtId="0" fontId="0" fillId="0" borderId="0" xfId="0" applyFill="1"/>
    <xf numFmtId="0" fontId="0" fillId="0" borderId="0" xfId="0" applyFont="1"/>
    <xf numFmtId="44" fontId="0" fillId="0" borderId="0" xfId="0" applyNumberFormat="1" applyFill="1"/>
    <xf numFmtId="0" fontId="4" fillId="0" borderId="0" xfId="0" applyFont="1"/>
    <xf numFmtId="44" fontId="0" fillId="3" borderId="2" xfId="1" applyFont="1" applyFill="1" applyBorder="1"/>
    <xf numFmtId="0" fontId="0" fillId="3" borderId="2" xfId="0" applyFill="1" applyBorder="1"/>
    <xf numFmtId="164" fontId="0" fillId="4" borderId="0" xfId="0" applyNumberFormat="1" applyFill="1"/>
    <xf numFmtId="44" fontId="0" fillId="4" borderId="0" xfId="0" applyNumberFormat="1" applyFill="1"/>
    <xf numFmtId="0" fontId="0" fillId="4" borderId="0" xfId="0" applyFill="1"/>
    <xf numFmtId="0" fontId="0" fillId="3" borderId="0" xfId="0" applyFill="1"/>
    <xf numFmtId="44" fontId="0" fillId="4" borderId="1" xfId="0" applyNumberFormat="1" applyFill="1" applyBorder="1"/>
    <xf numFmtId="0" fontId="0" fillId="0" borderId="0" xfId="0" applyAlignment="1">
      <alignment vertical="center"/>
    </xf>
    <xf numFmtId="0" fontId="5" fillId="0" borderId="0" xfId="2" applyAlignment="1">
      <alignment vertical="center"/>
    </xf>
    <xf numFmtId="0" fontId="5" fillId="0" borderId="0" xfId="2"/>
    <xf numFmtId="0" fontId="0" fillId="0" borderId="0" xfId="0" applyFont="1" applyAlignment="1"/>
    <xf numFmtId="0" fontId="0" fillId="0" borderId="0" xfId="0" applyFont="1" applyAlignment="1">
      <alignment horizontal="left" wrapText="1"/>
    </xf>
    <xf numFmtId="0" fontId="6" fillId="0" borderId="0" xfId="0" applyFont="1" applyAlignment="1">
      <alignment horizontal="left" wrapText="1"/>
    </xf>
    <xf numFmtId="0" fontId="6" fillId="0" borderId="0" xfId="0" applyFont="1"/>
    <xf numFmtId="44" fontId="6" fillId="0" borderId="0" xfId="0" applyNumberFormat="1" applyFont="1"/>
    <xf numFmtId="44" fontId="0" fillId="0" borderId="0" xfId="1" applyFont="1" applyFill="1" applyBorder="1"/>
    <xf numFmtId="0" fontId="0" fillId="0" borderId="0" xfId="0" applyAlignment="1">
      <alignment horizontal="left" wrapText="1"/>
    </xf>
    <xf numFmtId="0" fontId="4" fillId="2" borderId="0" xfId="0" applyFont="1" applyFill="1"/>
    <xf numFmtId="44" fontId="7" fillId="2" borderId="0" xfId="0" applyNumberFormat="1" applyFont="1" applyFill="1"/>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ma.org.uk/advice-and-support/covid-19/gp-practices/covid-19-vaccination-programme" TargetMode="External"/><Relationship Id="rId1" Type="http://schemas.openxmlformats.org/officeDocument/2006/relationships/hyperlink" Target="https://www.england.nhs.uk/coronavirus/publication/preparedness-letters-for-general-practic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A293D-A3FD-4554-9243-55095E3CB18F}">
  <dimension ref="A1:S178"/>
  <sheetViews>
    <sheetView tabSelected="1" topLeftCell="A18" workbookViewId="0">
      <selection activeCell="L30" sqref="L30"/>
    </sheetView>
  </sheetViews>
  <sheetFormatPr defaultRowHeight="14.25" x14ac:dyDescent="0.45"/>
  <cols>
    <col min="4" max="4" width="9.1328125" bestFit="1" customWidth="1"/>
    <col min="5" max="5" width="11.1328125" bestFit="1" customWidth="1"/>
    <col min="6" max="6" width="12.3984375" customWidth="1"/>
    <col min="7" max="7" width="14.265625" customWidth="1"/>
    <col min="9" max="9" width="19" customWidth="1"/>
  </cols>
  <sheetData>
    <row r="1" spans="1:1" x14ac:dyDescent="0.45">
      <c r="A1" s="1" t="s">
        <v>57</v>
      </c>
    </row>
    <row r="2" spans="1:1" x14ac:dyDescent="0.45">
      <c r="A2" s="1"/>
    </row>
    <row r="3" spans="1:1" s="10" customFormat="1" x14ac:dyDescent="0.45">
      <c r="A3" s="10" t="s">
        <v>48</v>
      </c>
    </row>
    <row r="4" spans="1:1" x14ac:dyDescent="0.45">
      <c r="A4" t="s">
        <v>50</v>
      </c>
    </row>
    <row r="5" spans="1:1" s="10" customFormat="1" x14ac:dyDescent="0.45">
      <c r="A5" s="10" t="s">
        <v>49</v>
      </c>
    </row>
    <row r="6" spans="1:1" s="10" customFormat="1" x14ac:dyDescent="0.45">
      <c r="A6" s="10" t="s">
        <v>51</v>
      </c>
    </row>
    <row r="7" spans="1:1" s="10" customFormat="1" x14ac:dyDescent="0.45"/>
    <row r="8" spans="1:1" s="10" customFormat="1" x14ac:dyDescent="0.45">
      <c r="A8" s="1" t="s">
        <v>52</v>
      </c>
    </row>
    <row r="9" spans="1:1" s="10" customFormat="1" x14ac:dyDescent="0.45"/>
    <row r="10" spans="1:1" s="10" customFormat="1" x14ac:dyDescent="0.45">
      <c r="A10" s="10" t="s">
        <v>58</v>
      </c>
    </row>
    <row r="11" spans="1:1" s="10" customFormat="1" x14ac:dyDescent="0.45">
      <c r="A11" s="20"/>
    </row>
    <row r="12" spans="1:1" s="10" customFormat="1" x14ac:dyDescent="0.45">
      <c r="A12" s="21" t="s">
        <v>53</v>
      </c>
    </row>
    <row r="13" spans="1:1" s="10" customFormat="1" x14ac:dyDescent="0.45">
      <c r="A13" s="22" t="s">
        <v>54</v>
      </c>
    </row>
    <row r="14" spans="1:1" s="10" customFormat="1" x14ac:dyDescent="0.45">
      <c r="A14" s="22"/>
    </row>
    <row r="15" spans="1:1" s="10" customFormat="1" x14ac:dyDescent="0.45">
      <c r="A15" s="10" t="s">
        <v>56</v>
      </c>
    </row>
    <row r="16" spans="1:1" s="10" customFormat="1" x14ac:dyDescent="0.45">
      <c r="A16" s="10" t="s">
        <v>55</v>
      </c>
    </row>
    <row r="17" spans="1:17" s="10" customFormat="1" x14ac:dyDescent="0.45"/>
    <row r="18" spans="1:17" s="10" customFormat="1" ht="28.9" customHeight="1" x14ac:dyDescent="0.45">
      <c r="A18" s="24" t="s">
        <v>70</v>
      </c>
      <c r="B18" s="24"/>
      <c r="C18" s="24"/>
      <c r="D18" s="24"/>
      <c r="E18" s="24"/>
      <c r="F18" s="24"/>
      <c r="G18" s="24"/>
      <c r="H18" s="24"/>
      <c r="I18" s="24"/>
      <c r="J18" s="24"/>
      <c r="K18" s="24"/>
      <c r="L18" s="24"/>
      <c r="M18" s="24"/>
      <c r="N18" s="24"/>
      <c r="O18" s="24"/>
      <c r="P18" s="24"/>
      <c r="Q18" s="24"/>
    </row>
    <row r="19" spans="1:17" s="10" customFormat="1" x14ac:dyDescent="0.45"/>
    <row r="20" spans="1:17" s="10" customFormat="1" ht="27.75" customHeight="1" x14ac:dyDescent="0.45">
      <c r="A20" s="25" t="s">
        <v>109</v>
      </c>
      <c r="B20" s="25"/>
      <c r="C20" s="25"/>
      <c r="D20" s="25"/>
      <c r="E20" s="25"/>
      <c r="F20" s="25"/>
      <c r="G20" s="25"/>
      <c r="H20" s="25"/>
      <c r="I20" s="25"/>
      <c r="J20" s="25"/>
      <c r="K20" s="25"/>
      <c r="L20" s="25"/>
      <c r="M20" s="25"/>
      <c r="N20" s="25"/>
      <c r="O20" s="25"/>
      <c r="P20" s="25"/>
      <c r="Q20" s="25"/>
    </row>
    <row r="21" spans="1:17" s="10" customFormat="1" x14ac:dyDescent="0.45">
      <c r="A21" s="23"/>
    </row>
    <row r="22" spans="1:17" s="10" customFormat="1" x14ac:dyDescent="0.45">
      <c r="A22" s="1" t="s">
        <v>61</v>
      </c>
    </row>
    <row r="23" spans="1:17" s="10" customFormat="1" x14ac:dyDescent="0.45"/>
    <row r="24" spans="1:17" s="10" customFormat="1" x14ac:dyDescent="0.45">
      <c r="A24" s="10" t="s">
        <v>68</v>
      </c>
    </row>
    <row r="25" spans="1:17" s="10" customFormat="1" x14ac:dyDescent="0.45">
      <c r="A25" s="10" t="s">
        <v>66</v>
      </c>
    </row>
    <row r="26" spans="1:17" s="10" customFormat="1" x14ac:dyDescent="0.45">
      <c r="A26" s="10" t="s">
        <v>67</v>
      </c>
    </row>
    <row r="27" spans="1:17" s="10" customFormat="1" x14ac:dyDescent="0.45">
      <c r="A27" s="10" t="s">
        <v>69</v>
      </c>
    </row>
    <row r="28" spans="1:17" s="10" customFormat="1" x14ac:dyDescent="0.45">
      <c r="A28" s="10" t="s">
        <v>62</v>
      </c>
    </row>
    <row r="29" spans="1:17" s="10" customFormat="1" x14ac:dyDescent="0.45">
      <c r="A29" s="10" t="s">
        <v>63</v>
      </c>
    </row>
    <row r="30" spans="1:17" s="10" customFormat="1" x14ac:dyDescent="0.45">
      <c r="A30" s="10" t="s">
        <v>64</v>
      </c>
    </row>
    <row r="31" spans="1:17" s="10" customFormat="1" x14ac:dyDescent="0.45">
      <c r="A31" s="10" t="s">
        <v>65</v>
      </c>
    </row>
    <row r="32" spans="1:17" s="10" customFormat="1" x14ac:dyDescent="0.45"/>
    <row r="33" spans="1:2" s="10" customFormat="1" x14ac:dyDescent="0.45">
      <c r="A33" s="1" t="s">
        <v>71</v>
      </c>
    </row>
    <row r="34" spans="1:2" s="10" customFormat="1" x14ac:dyDescent="0.45"/>
    <row r="35" spans="1:2" s="10" customFormat="1" x14ac:dyDescent="0.45">
      <c r="A35" s="10" t="s">
        <v>59</v>
      </c>
    </row>
    <row r="36" spans="1:2" s="10" customFormat="1" x14ac:dyDescent="0.45">
      <c r="A36" s="10" t="s">
        <v>72</v>
      </c>
    </row>
    <row r="37" spans="1:2" s="10" customFormat="1" x14ac:dyDescent="0.45">
      <c r="A37" s="10" t="s">
        <v>76</v>
      </c>
    </row>
    <row r="38" spans="1:2" s="10" customFormat="1" x14ac:dyDescent="0.45">
      <c r="A38" s="10" t="s">
        <v>60</v>
      </c>
    </row>
    <row r="39" spans="1:2" s="10" customFormat="1" x14ac:dyDescent="0.45">
      <c r="A39" s="10" t="s">
        <v>74</v>
      </c>
    </row>
    <row r="40" spans="1:2" s="10" customFormat="1" x14ac:dyDescent="0.45">
      <c r="A40" s="10" t="s">
        <v>75</v>
      </c>
    </row>
    <row r="41" spans="1:2" s="10" customFormat="1" x14ac:dyDescent="0.45">
      <c r="A41" s="10" t="s">
        <v>73</v>
      </c>
    </row>
    <row r="43" spans="1:2" x14ac:dyDescent="0.45">
      <c r="A43" s="1" t="s">
        <v>31</v>
      </c>
    </row>
    <row r="45" spans="1:2" x14ac:dyDescent="0.45">
      <c r="A45" t="s">
        <v>0</v>
      </c>
      <c r="B45" s="13">
        <v>95</v>
      </c>
    </row>
    <row r="46" spans="1:2" x14ac:dyDescent="0.45">
      <c r="A46" t="s">
        <v>1</v>
      </c>
      <c r="B46" s="13">
        <v>35</v>
      </c>
    </row>
    <row r="47" spans="1:2" x14ac:dyDescent="0.45">
      <c r="A47" t="s">
        <v>2</v>
      </c>
      <c r="B47" s="13">
        <v>15</v>
      </c>
    </row>
    <row r="48" spans="1:2" x14ac:dyDescent="0.45">
      <c r="A48" t="s">
        <v>3</v>
      </c>
      <c r="B48" s="13">
        <v>12</v>
      </c>
    </row>
    <row r="50" spans="1:17" x14ac:dyDescent="0.45">
      <c r="A50" s="1" t="s">
        <v>4</v>
      </c>
    </row>
    <row r="51" spans="1:17" x14ac:dyDescent="0.45">
      <c r="A51" s="1"/>
    </row>
    <row r="52" spans="1:17" s="10" customFormat="1" ht="28.15" customHeight="1" x14ac:dyDescent="0.45">
      <c r="A52" s="24" t="s">
        <v>77</v>
      </c>
      <c r="B52" s="24"/>
      <c r="C52" s="24"/>
      <c r="D52" s="24"/>
      <c r="E52" s="24"/>
      <c r="F52" s="24"/>
      <c r="G52" s="24"/>
      <c r="H52" s="24"/>
      <c r="I52" s="24"/>
      <c r="J52" s="24"/>
      <c r="K52" s="24"/>
      <c r="L52" s="24"/>
      <c r="M52" s="24"/>
      <c r="N52" s="24"/>
      <c r="O52" s="24"/>
      <c r="P52" s="24"/>
      <c r="Q52" s="24"/>
    </row>
    <row r="54" spans="1:17" x14ac:dyDescent="0.45">
      <c r="A54" t="s">
        <v>5</v>
      </c>
      <c r="C54" t="s">
        <v>6</v>
      </c>
      <c r="D54" s="14">
        <v>975</v>
      </c>
      <c r="F54" t="s">
        <v>32</v>
      </c>
    </row>
    <row r="55" spans="1:17" x14ac:dyDescent="0.45">
      <c r="C55" t="s">
        <v>7</v>
      </c>
      <c r="D55" s="15">
        <f>SUM(D54/7)</f>
        <v>139.28571428571428</v>
      </c>
    </row>
    <row r="56" spans="1:17" x14ac:dyDescent="0.45">
      <c r="C56" t="s">
        <v>8</v>
      </c>
      <c r="D56" s="15">
        <f>SUM(D55/12)</f>
        <v>11.607142857142856</v>
      </c>
    </row>
    <row r="57" spans="1:17" x14ac:dyDescent="0.45">
      <c r="D57" s="2"/>
    </row>
    <row r="58" spans="1:17" x14ac:dyDescent="0.45">
      <c r="A58" t="s">
        <v>78</v>
      </c>
      <c r="D58" s="2"/>
    </row>
    <row r="59" spans="1:17" x14ac:dyDescent="0.45">
      <c r="A59" t="s">
        <v>79</v>
      </c>
      <c r="D59" s="2"/>
    </row>
    <row r="60" spans="1:17" x14ac:dyDescent="0.45">
      <c r="A60" t="s">
        <v>80</v>
      </c>
      <c r="D60" s="2"/>
    </row>
    <row r="61" spans="1:17" x14ac:dyDescent="0.45">
      <c r="A61" t="s">
        <v>81</v>
      </c>
      <c r="D61" s="2"/>
    </row>
    <row r="62" spans="1:17" x14ac:dyDescent="0.45">
      <c r="A62" t="s">
        <v>82</v>
      </c>
      <c r="D62" s="2"/>
    </row>
    <row r="63" spans="1:17" x14ac:dyDescent="0.45">
      <c r="A63" t="s">
        <v>83</v>
      </c>
      <c r="D63" s="2"/>
    </row>
    <row r="64" spans="1:17" x14ac:dyDescent="0.45">
      <c r="A64" t="s">
        <v>84</v>
      </c>
      <c r="D64" s="2"/>
    </row>
    <row r="65" spans="1:4" x14ac:dyDescent="0.45">
      <c r="A65" t="s">
        <v>85</v>
      </c>
      <c r="D65" s="2"/>
    </row>
    <row r="67" spans="1:4" x14ac:dyDescent="0.45">
      <c r="A67" s="1" t="s">
        <v>14</v>
      </c>
    </row>
    <row r="68" spans="1:4" x14ac:dyDescent="0.45">
      <c r="A68" s="1"/>
    </row>
    <row r="69" spans="1:4" s="10" customFormat="1" x14ac:dyDescent="0.45">
      <c r="A69" s="10" t="s">
        <v>86</v>
      </c>
    </row>
    <row r="71" spans="1:4" x14ac:dyDescent="0.45">
      <c r="A71" t="s">
        <v>35</v>
      </c>
    </row>
    <row r="73" spans="1:4" x14ac:dyDescent="0.45">
      <c r="B73" t="s">
        <v>9</v>
      </c>
    </row>
    <row r="74" spans="1:4" x14ac:dyDescent="0.45">
      <c r="B74" t="s">
        <v>10</v>
      </c>
    </row>
    <row r="75" spans="1:4" x14ac:dyDescent="0.45">
      <c r="B75" t="s">
        <v>11</v>
      </c>
    </row>
    <row r="76" spans="1:4" x14ac:dyDescent="0.45">
      <c r="B76" t="s">
        <v>12</v>
      </c>
    </row>
    <row r="77" spans="1:4" x14ac:dyDescent="0.45">
      <c r="B77" t="s">
        <v>13</v>
      </c>
    </row>
    <row r="78" spans="1:4" x14ac:dyDescent="0.45">
      <c r="B78" t="s">
        <v>15</v>
      </c>
    </row>
    <row r="79" spans="1:4" x14ac:dyDescent="0.45">
      <c r="B79" t="s">
        <v>42</v>
      </c>
    </row>
    <row r="80" spans="1:4" x14ac:dyDescent="0.45">
      <c r="B80" t="s">
        <v>87</v>
      </c>
    </row>
    <row r="82" spans="1:19" x14ac:dyDescent="0.45">
      <c r="A82" t="s">
        <v>90</v>
      </c>
    </row>
    <row r="84" spans="1:19" x14ac:dyDescent="0.45">
      <c r="A84" t="s">
        <v>88</v>
      </c>
    </row>
    <row r="86" spans="1:19" x14ac:dyDescent="0.45">
      <c r="B86" t="s">
        <v>36</v>
      </c>
    </row>
    <row r="87" spans="1:19" x14ac:dyDescent="0.45">
      <c r="B87" t="s">
        <v>91</v>
      </c>
    </row>
    <row r="88" spans="1:19" x14ac:dyDescent="0.45">
      <c r="B88" t="s">
        <v>92</v>
      </c>
    </row>
    <row r="89" spans="1:19" x14ac:dyDescent="0.45">
      <c r="B89" t="s">
        <v>89</v>
      </c>
    </row>
    <row r="90" spans="1:19" x14ac:dyDescent="0.45">
      <c r="B90" t="s">
        <v>93</v>
      </c>
    </row>
    <row r="91" spans="1:19" x14ac:dyDescent="0.45">
      <c r="B91" t="s">
        <v>37</v>
      </c>
      <c r="S91" s="3"/>
    </row>
    <row r="92" spans="1:19" s="26" customFormat="1" ht="43.15" customHeight="1" x14ac:dyDescent="0.45">
      <c r="B92" s="25" t="s">
        <v>94</v>
      </c>
      <c r="C92" s="25"/>
      <c r="D92" s="25"/>
      <c r="E92" s="25"/>
      <c r="F92" s="25"/>
      <c r="G92" s="25"/>
      <c r="H92" s="25"/>
      <c r="I92" s="25"/>
      <c r="J92" s="25"/>
      <c r="S92" s="27"/>
    </row>
    <row r="94" spans="1:19" x14ac:dyDescent="0.45">
      <c r="A94" s="1" t="s">
        <v>16</v>
      </c>
    </row>
    <row r="96" spans="1:19" x14ac:dyDescent="0.45">
      <c r="A96" t="s">
        <v>95</v>
      </c>
    </row>
    <row r="97" spans="1:15" x14ac:dyDescent="0.45">
      <c r="A97" t="s">
        <v>96</v>
      </c>
    </row>
    <row r="98" spans="1:15" x14ac:dyDescent="0.45">
      <c r="A98" t="s">
        <v>38</v>
      </c>
    </row>
    <row r="99" spans="1:15" x14ac:dyDescent="0.45">
      <c r="A99" t="s">
        <v>17</v>
      </c>
    </row>
    <row r="101" spans="1:15" x14ac:dyDescent="0.45">
      <c r="A101" s="1" t="s">
        <v>33</v>
      </c>
    </row>
    <row r="103" spans="1:15" x14ac:dyDescent="0.45">
      <c r="A103" t="s">
        <v>18</v>
      </c>
      <c r="C103" s="13">
        <v>12.58</v>
      </c>
      <c r="D103" t="s">
        <v>19</v>
      </c>
    </row>
    <row r="104" spans="1:15" s="9" customFormat="1" x14ac:dyDescent="0.45">
      <c r="C104" s="28"/>
    </row>
    <row r="105" spans="1:15" ht="28.15" customHeight="1" x14ac:dyDescent="0.45">
      <c r="A105" s="29" t="s">
        <v>97</v>
      </c>
      <c r="B105" s="29"/>
      <c r="C105" s="29"/>
      <c r="D105" s="29"/>
      <c r="E105" s="29"/>
      <c r="F105" s="29"/>
      <c r="G105" s="29"/>
      <c r="H105" s="29"/>
      <c r="I105" s="29"/>
      <c r="J105" s="29"/>
      <c r="K105" s="29"/>
      <c r="L105" s="29"/>
      <c r="M105" s="29"/>
      <c r="N105" s="29"/>
      <c r="O105" s="29"/>
    </row>
    <row r="107" spans="1:15" x14ac:dyDescent="0.45">
      <c r="A107" s="1" t="s">
        <v>20</v>
      </c>
    </row>
    <row r="108" spans="1:15" x14ac:dyDescent="0.45">
      <c r="A108" s="1"/>
    </row>
    <row r="109" spans="1:15" s="10" customFormat="1" x14ac:dyDescent="0.45">
      <c r="A109" s="10" t="s">
        <v>98</v>
      </c>
    </row>
    <row r="110" spans="1:15" s="10" customFormat="1" x14ac:dyDescent="0.45">
      <c r="A110" s="10" t="s">
        <v>99</v>
      </c>
    </row>
    <row r="111" spans="1:15" s="10" customFormat="1" x14ac:dyDescent="0.45">
      <c r="A111" s="10" t="s">
        <v>100</v>
      </c>
    </row>
    <row r="113" spans="1:7" x14ac:dyDescent="0.45">
      <c r="A113" s="12" t="s">
        <v>101</v>
      </c>
    </row>
    <row r="115" spans="1:7" x14ac:dyDescent="0.45">
      <c r="C115" t="s">
        <v>21</v>
      </c>
      <c r="D115" t="s">
        <v>22</v>
      </c>
      <c r="E115" t="s">
        <v>23</v>
      </c>
      <c r="F115" t="s">
        <v>24</v>
      </c>
    </row>
    <row r="116" spans="1:7" x14ac:dyDescent="0.45">
      <c r="B116" t="s">
        <v>0</v>
      </c>
      <c r="C116" s="14">
        <v>1</v>
      </c>
      <c r="D116" s="14">
        <v>12</v>
      </c>
      <c r="E116" s="16">
        <f>SUM(rate_GP*D116*C116)</f>
        <v>1140</v>
      </c>
      <c r="F116" s="16">
        <f>SUM(E116*7)</f>
        <v>7980</v>
      </c>
    </row>
    <row r="117" spans="1:7" x14ac:dyDescent="0.45">
      <c r="B117" t="s">
        <v>1</v>
      </c>
      <c r="C117" s="14">
        <v>1</v>
      </c>
      <c r="D117" s="14">
        <v>12</v>
      </c>
      <c r="E117" s="16">
        <f>SUM(rate_nurse*D117*C117)</f>
        <v>420</v>
      </c>
      <c r="F117" s="16">
        <f t="shared" ref="F117:F119" si="0">SUM(E117*7)</f>
        <v>2940</v>
      </c>
    </row>
    <row r="118" spans="1:7" x14ac:dyDescent="0.45">
      <c r="B118" t="s">
        <v>2</v>
      </c>
      <c r="C118" s="14">
        <v>0</v>
      </c>
      <c r="D118" s="14">
        <v>12</v>
      </c>
      <c r="E118" s="16">
        <f>SUM(rate_HCA*D118*C118)</f>
        <v>0</v>
      </c>
      <c r="F118" s="16">
        <f t="shared" si="0"/>
        <v>0</v>
      </c>
    </row>
    <row r="119" spans="1:7" x14ac:dyDescent="0.45">
      <c r="B119" t="s">
        <v>3</v>
      </c>
      <c r="C119" s="14">
        <v>1</v>
      </c>
      <c r="D119" s="14">
        <v>12</v>
      </c>
      <c r="E119" s="16">
        <f>SUM(rate_admin*D119*C119)</f>
        <v>144</v>
      </c>
      <c r="F119" s="16">
        <f t="shared" si="0"/>
        <v>1008</v>
      </c>
    </row>
    <row r="120" spans="1:7" x14ac:dyDescent="0.45">
      <c r="F120" s="4"/>
    </row>
    <row r="121" spans="1:7" x14ac:dyDescent="0.45">
      <c r="E121" t="s">
        <v>25</v>
      </c>
      <c r="F121" s="16">
        <f>SUM(F116:F120)</f>
        <v>11928</v>
      </c>
      <c r="G121" t="s">
        <v>29</v>
      </c>
    </row>
    <row r="122" spans="1:7" x14ac:dyDescent="0.45">
      <c r="F122" s="3"/>
    </row>
    <row r="123" spans="1:7" x14ac:dyDescent="0.45">
      <c r="A123" s="12" t="s">
        <v>102</v>
      </c>
    </row>
    <row r="124" spans="1:7" x14ac:dyDescent="0.45">
      <c r="F124" s="3"/>
    </row>
    <row r="125" spans="1:7" x14ac:dyDescent="0.45">
      <c r="C125" t="s">
        <v>21</v>
      </c>
      <c r="D125" t="s">
        <v>22</v>
      </c>
      <c r="E125" t="s">
        <v>23</v>
      </c>
      <c r="F125" t="s">
        <v>24</v>
      </c>
    </row>
    <row r="126" spans="1:7" x14ac:dyDescent="0.45">
      <c r="B126" t="s">
        <v>0</v>
      </c>
      <c r="C126" s="14">
        <v>0</v>
      </c>
      <c r="D126" s="14">
        <v>12</v>
      </c>
      <c r="E126" s="16">
        <f>SUM(D126*rate_GP*C126)</f>
        <v>0</v>
      </c>
      <c r="F126" s="16">
        <f>SUM(E126*7)</f>
        <v>0</v>
      </c>
    </row>
    <row r="127" spans="1:7" x14ac:dyDescent="0.45">
      <c r="B127" t="s">
        <v>1</v>
      </c>
      <c r="C127" s="14">
        <v>2</v>
      </c>
      <c r="D127" s="14">
        <v>12</v>
      </c>
      <c r="E127" s="16">
        <f>SUM(D127*rate_nurse*C127)</f>
        <v>840</v>
      </c>
      <c r="F127" s="16">
        <f t="shared" ref="F127:F129" si="1">SUM(E127*7)</f>
        <v>5880</v>
      </c>
    </row>
    <row r="128" spans="1:7" x14ac:dyDescent="0.45">
      <c r="B128" t="s">
        <v>2</v>
      </c>
      <c r="C128" s="14">
        <v>0</v>
      </c>
      <c r="D128" s="14">
        <v>12</v>
      </c>
      <c r="E128" s="16">
        <f>SUM(D128*rate_HCA*C128)</f>
        <v>0</v>
      </c>
      <c r="F128" s="16">
        <f t="shared" si="1"/>
        <v>0</v>
      </c>
    </row>
    <row r="129" spans="1:7" x14ac:dyDescent="0.45">
      <c r="B129" t="s">
        <v>3</v>
      </c>
      <c r="C129" s="14">
        <v>1</v>
      </c>
      <c r="D129" s="14">
        <v>12</v>
      </c>
      <c r="E129" s="16">
        <f>SUM(D129*rate_admin*C129)</f>
        <v>144</v>
      </c>
      <c r="F129" s="16">
        <f t="shared" si="1"/>
        <v>1008</v>
      </c>
    </row>
    <row r="130" spans="1:7" x14ac:dyDescent="0.45">
      <c r="F130" s="4"/>
    </row>
    <row r="131" spans="1:7" x14ac:dyDescent="0.45">
      <c r="E131" t="s">
        <v>25</v>
      </c>
      <c r="F131" s="16">
        <f>SUM(F126:F130)</f>
        <v>6888</v>
      </c>
      <c r="G131" t="s">
        <v>29</v>
      </c>
    </row>
    <row r="132" spans="1:7" x14ac:dyDescent="0.45">
      <c r="F132" s="11"/>
      <c r="G132" s="9"/>
    </row>
    <row r="133" spans="1:7" s="5" customFormat="1" x14ac:dyDescent="0.45">
      <c r="A133" s="30" t="s">
        <v>103</v>
      </c>
    </row>
    <row r="134" spans="1:7" x14ac:dyDescent="0.45">
      <c r="F134" s="3"/>
    </row>
    <row r="135" spans="1:7" x14ac:dyDescent="0.45">
      <c r="C135" t="s">
        <v>21</v>
      </c>
      <c r="D135" t="s">
        <v>22</v>
      </c>
      <c r="E135" t="s">
        <v>23</v>
      </c>
      <c r="F135" t="s">
        <v>24</v>
      </c>
    </row>
    <row r="136" spans="1:7" x14ac:dyDescent="0.45">
      <c r="B136" t="s">
        <v>0</v>
      </c>
      <c r="C136" s="14">
        <v>0</v>
      </c>
      <c r="D136" s="14">
        <v>12</v>
      </c>
      <c r="E136" s="16">
        <f>SUM(D136*rate_GP*C136)</f>
        <v>0</v>
      </c>
      <c r="F136" s="16">
        <f>SUM(E136*7)</f>
        <v>0</v>
      </c>
    </row>
    <row r="137" spans="1:7" x14ac:dyDescent="0.45">
      <c r="B137" t="s">
        <v>1</v>
      </c>
      <c r="C137" s="14">
        <v>0</v>
      </c>
      <c r="D137" s="14">
        <v>12</v>
      </c>
      <c r="E137" s="16">
        <f>SUM(D137*rate_nurse*C137)</f>
        <v>0</v>
      </c>
      <c r="F137" s="16">
        <f t="shared" ref="F137:F139" si="2">SUM(E137*7)</f>
        <v>0</v>
      </c>
    </row>
    <row r="138" spans="1:7" x14ac:dyDescent="0.45">
      <c r="B138" t="s">
        <v>2</v>
      </c>
      <c r="C138" s="14">
        <v>0</v>
      </c>
      <c r="D138" s="14">
        <v>12</v>
      </c>
      <c r="E138" s="16">
        <f>SUM(D138*rate_HCA*C138)</f>
        <v>0</v>
      </c>
      <c r="F138" s="16">
        <f t="shared" si="2"/>
        <v>0</v>
      </c>
    </row>
    <row r="139" spans="1:7" x14ac:dyDescent="0.45">
      <c r="B139" t="s">
        <v>3</v>
      </c>
      <c r="C139" s="14">
        <v>0</v>
      </c>
      <c r="D139" s="14">
        <v>12</v>
      </c>
      <c r="E139" s="16">
        <f>SUM(D139*rate_admin*C139)</f>
        <v>0</v>
      </c>
      <c r="F139" s="16">
        <f t="shared" si="2"/>
        <v>0</v>
      </c>
    </row>
    <row r="140" spans="1:7" x14ac:dyDescent="0.45">
      <c r="F140" s="4"/>
    </row>
    <row r="141" spans="1:7" x14ac:dyDescent="0.45">
      <c r="E141" t="s">
        <v>25</v>
      </c>
      <c r="F141" s="16">
        <f>SUM(F136:F140)</f>
        <v>0</v>
      </c>
      <c r="G141" t="s">
        <v>29</v>
      </c>
    </row>
    <row r="142" spans="1:7" x14ac:dyDescent="0.45">
      <c r="F142" s="3"/>
    </row>
    <row r="143" spans="1:7" x14ac:dyDescent="0.45">
      <c r="A143" s="1" t="s">
        <v>34</v>
      </c>
    </row>
    <row r="144" spans="1:7" x14ac:dyDescent="0.45">
      <c r="A144" s="1"/>
    </row>
    <row r="145" spans="1:11" x14ac:dyDescent="0.45">
      <c r="A145" s="12" t="s">
        <v>46</v>
      </c>
    </row>
    <row r="147" spans="1:11" x14ac:dyDescent="0.45">
      <c r="A147" t="s">
        <v>27</v>
      </c>
      <c r="B147" t="s">
        <v>22</v>
      </c>
      <c r="C147" t="s">
        <v>26</v>
      </c>
      <c r="D147" t="s">
        <v>28</v>
      </c>
      <c r="F147" t="s">
        <v>41</v>
      </c>
      <c r="G147" t="s">
        <v>43</v>
      </c>
      <c r="I147" s="5" t="s">
        <v>104</v>
      </c>
    </row>
    <row r="148" spans="1:11" x14ac:dyDescent="0.45">
      <c r="A148" s="14">
        <v>12</v>
      </c>
      <c r="B148" s="18">
        <v>12</v>
      </c>
      <c r="C148" s="17">
        <f>SUM(A148*B148)</f>
        <v>144</v>
      </c>
      <c r="D148" s="17">
        <f>SUM(C148*7)</f>
        <v>1008</v>
      </c>
      <c r="F148" s="16">
        <f>SUM(D148*C103)</f>
        <v>12680.64</v>
      </c>
      <c r="G148" s="16">
        <f>SUM(F121)</f>
        <v>11928</v>
      </c>
      <c r="I148" s="6">
        <f>SUM(F148-G148)</f>
        <v>752.63999999999942</v>
      </c>
      <c r="K148" t="s">
        <v>30</v>
      </c>
    </row>
    <row r="149" spans="1:11" x14ac:dyDescent="0.45">
      <c r="F149" s="3"/>
      <c r="I149" s="11"/>
      <c r="K149" t="s">
        <v>40</v>
      </c>
    </row>
    <row r="150" spans="1:11" x14ac:dyDescent="0.45">
      <c r="F150" t="s">
        <v>41</v>
      </c>
      <c r="G150" t="s">
        <v>43</v>
      </c>
      <c r="I150" s="5" t="s">
        <v>104</v>
      </c>
    </row>
    <row r="151" spans="1:11" x14ac:dyDescent="0.45">
      <c r="A151" s="14">
        <v>6</v>
      </c>
      <c r="B151" s="18">
        <v>12</v>
      </c>
      <c r="C151" s="17">
        <f>SUM(A151*B151)</f>
        <v>72</v>
      </c>
      <c r="D151" s="17">
        <f>SUM(C151*7)</f>
        <v>504</v>
      </c>
      <c r="F151" s="16">
        <f>SUM(D151*C103)</f>
        <v>6340.32</v>
      </c>
      <c r="G151" s="16">
        <f>SUM(F121)</f>
        <v>11928</v>
      </c>
      <c r="I151" s="7">
        <f>SUM(F151-G151)</f>
        <v>-5587.68</v>
      </c>
      <c r="K151" t="s">
        <v>39</v>
      </c>
    </row>
    <row r="152" spans="1:11" x14ac:dyDescent="0.45">
      <c r="F152" s="3"/>
      <c r="I152" s="8"/>
    </row>
    <row r="153" spans="1:11" x14ac:dyDescent="0.45">
      <c r="A153" s="12" t="s">
        <v>47</v>
      </c>
      <c r="I153" s="9"/>
    </row>
    <row r="154" spans="1:11" x14ac:dyDescent="0.45">
      <c r="I154" s="9"/>
    </row>
    <row r="155" spans="1:11" x14ac:dyDescent="0.45">
      <c r="A155" t="s">
        <v>27</v>
      </c>
      <c r="B155" t="s">
        <v>22</v>
      </c>
      <c r="C155" t="s">
        <v>26</v>
      </c>
      <c r="D155" t="s">
        <v>28</v>
      </c>
      <c r="F155" t="s">
        <v>41</v>
      </c>
      <c r="G155" t="s">
        <v>43</v>
      </c>
      <c r="I155" s="5" t="s">
        <v>104</v>
      </c>
    </row>
    <row r="156" spans="1:11" x14ac:dyDescent="0.45">
      <c r="A156" s="14">
        <v>12</v>
      </c>
      <c r="B156" s="18">
        <v>12</v>
      </c>
      <c r="C156" s="17">
        <f>SUM(A156*B156)</f>
        <v>144</v>
      </c>
      <c r="D156" s="17">
        <f>SUM(C156*7)</f>
        <v>1008</v>
      </c>
      <c r="F156" s="16">
        <f>SUM(D156*C103)</f>
        <v>12680.64</v>
      </c>
      <c r="G156" s="16">
        <f>SUM(F121*2)</f>
        <v>23856</v>
      </c>
      <c r="I156" s="31">
        <f>SUM(F156-G156)</f>
        <v>-11175.36</v>
      </c>
      <c r="K156" t="s">
        <v>44</v>
      </c>
    </row>
    <row r="158" spans="1:11" x14ac:dyDescent="0.45">
      <c r="A158" s="12" t="s">
        <v>105</v>
      </c>
    </row>
    <row r="160" spans="1:11" x14ac:dyDescent="0.45">
      <c r="A160" t="s">
        <v>27</v>
      </c>
      <c r="B160" t="s">
        <v>22</v>
      </c>
      <c r="C160" t="s">
        <v>26</v>
      </c>
      <c r="D160" t="s">
        <v>28</v>
      </c>
      <c r="F160" t="s">
        <v>41</v>
      </c>
      <c r="G160" t="s">
        <v>43</v>
      </c>
      <c r="I160" s="5" t="s">
        <v>104</v>
      </c>
    </row>
    <row r="161" spans="1:11" x14ac:dyDescent="0.45">
      <c r="A161" s="18">
        <v>6</v>
      </c>
      <c r="B161" s="18">
        <v>12</v>
      </c>
      <c r="C161" s="17">
        <f>SUM(A161*B161)</f>
        <v>72</v>
      </c>
      <c r="D161" s="17">
        <f>SUM(C161*7)</f>
        <v>504</v>
      </c>
      <c r="F161" s="16">
        <f>SUM(D161*C103)</f>
        <v>6340.32</v>
      </c>
      <c r="G161" s="16">
        <f>SUM(F121)</f>
        <v>11928</v>
      </c>
      <c r="I161" s="9"/>
    </row>
    <row r="162" spans="1:11" x14ac:dyDescent="0.45">
      <c r="A162" s="18">
        <v>6</v>
      </c>
      <c r="B162" s="18">
        <v>12</v>
      </c>
      <c r="C162" s="17">
        <f>SUM(A162*B162)</f>
        <v>72</v>
      </c>
      <c r="D162" s="17">
        <f>SUM(C162*7)</f>
        <v>504</v>
      </c>
      <c r="F162" s="19">
        <f>SUM(D162*C103)</f>
        <v>6340.32</v>
      </c>
      <c r="G162" s="19">
        <f>SUM(F131)</f>
        <v>6888</v>
      </c>
      <c r="I162" s="9"/>
    </row>
    <row r="163" spans="1:11" x14ac:dyDescent="0.45">
      <c r="F163" s="16">
        <f>SUM(F161:F162)</f>
        <v>12680.64</v>
      </c>
      <c r="G163" s="16">
        <f>SUM(G161:G162)</f>
        <v>18816</v>
      </c>
      <c r="I163" s="31">
        <f>SUM(F163-G163)</f>
        <v>-6135.3600000000006</v>
      </c>
      <c r="K163" t="s">
        <v>45</v>
      </c>
    </row>
    <row r="165" spans="1:11" x14ac:dyDescent="0.45">
      <c r="A165" s="12" t="s">
        <v>106</v>
      </c>
    </row>
    <row r="167" spans="1:11" x14ac:dyDescent="0.45">
      <c r="A167" t="s">
        <v>27</v>
      </c>
      <c r="B167" t="s">
        <v>22</v>
      </c>
      <c r="C167" t="s">
        <v>26</v>
      </c>
      <c r="D167" t="s">
        <v>28</v>
      </c>
      <c r="F167" t="s">
        <v>41</v>
      </c>
      <c r="G167" t="s">
        <v>43</v>
      </c>
      <c r="I167" s="5" t="s">
        <v>104</v>
      </c>
    </row>
    <row r="168" spans="1:11" x14ac:dyDescent="0.45">
      <c r="A168" s="18">
        <v>6</v>
      </c>
      <c r="B168" s="18">
        <v>12</v>
      </c>
      <c r="C168" s="17">
        <f>SUM(A168*B168)</f>
        <v>72</v>
      </c>
      <c r="D168" s="17">
        <f>SUM(C168*7)</f>
        <v>504</v>
      </c>
      <c r="F168" s="16">
        <f>SUM(D168*C103)</f>
        <v>6340.32</v>
      </c>
      <c r="G168" s="16">
        <f>SUM(F131)</f>
        <v>6888</v>
      </c>
      <c r="I168" s="9"/>
    </row>
    <row r="169" spans="1:11" x14ac:dyDescent="0.45">
      <c r="A169" s="18">
        <v>6</v>
      </c>
      <c r="B169" s="18">
        <v>12</v>
      </c>
      <c r="C169" s="17">
        <f>SUM(A169*B169)</f>
        <v>72</v>
      </c>
      <c r="D169" s="17">
        <f>SUM(C169*7)</f>
        <v>504</v>
      </c>
      <c r="F169" s="19">
        <f>SUM(D169*C103)</f>
        <v>6340.32</v>
      </c>
      <c r="G169" s="19">
        <f>SUM(F131)</f>
        <v>6888</v>
      </c>
      <c r="I169" s="9"/>
    </row>
    <row r="170" spans="1:11" x14ac:dyDescent="0.45">
      <c r="F170" s="16">
        <f>SUM(F168:F169)</f>
        <v>12680.64</v>
      </c>
      <c r="G170" s="16">
        <f>SUM(G168:G169)</f>
        <v>13776</v>
      </c>
      <c r="I170" s="31">
        <f>SUM(F170-G170)</f>
        <v>-1095.3600000000006</v>
      </c>
      <c r="K170" t="s">
        <v>45</v>
      </c>
    </row>
    <row r="173" spans="1:11" s="5" customFormat="1" x14ac:dyDescent="0.45">
      <c r="A173" s="30" t="s">
        <v>107</v>
      </c>
    </row>
    <row r="175" spans="1:11" x14ac:dyDescent="0.45">
      <c r="A175" t="s">
        <v>27</v>
      </c>
      <c r="B175" t="s">
        <v>22</v>
      </c>
      <c r="C175" t="s">
        <v>26</v>
      </c>
      <c r="D175" t="s">
        <v>28</v>
      </c>
      <c r="F175" t="s">
        <v>41</v>
      </c>
      <c r="G175" t="s">
        <v>43</v>
      </c>
      <c r="I175" s="5" t="s">
        <v>104</v>
      </c>
    </row>
    <row r="176" spans="1:11" x14ac:dyDescent="0.45">
      <c r="A176" s="18"/>
      <c r="B176" s="18"/>
      <c r="C176" s="17">
        <f>SUM(A176*B176)</f>
        <v>0</v>
      </c>
      <c r="D176" s="17">
        <f>SUM(C176*7)</f>
        <v>0</v>
      </c>
      <c r="F176" s="16">
        <f>SUM(D176*C103)</f>
        <v>0</v>
      </c>
      <c r="G176" s="16">
        <f>SUM(F141)</f>
        <v>0</v>
      </c>
      <c r="I176" s="31">
        <f>SUM(F176-G176)</f>
        <v>0</v>
      </c>
    </row>
    <row r="178" spans="1:1" x14ac:dyDescent="0.45">
      <c r="A178" t="s">
        <v>108</v>
      </c>
    </row>
  </sheetData>
  <mergeCells count="5">
    <mergeCell ref="A105:O105"/>
    <mergeCell ref="A20:Q20"/>
    <mergeCell ref="A18:Q18"/>
    <mergeCell ref="A52:Q52"/>
    <mergeCell ref="B92:J92"/>
  </mergeCells>
  <hyperlinks>
    <hyperlink ref="A12" r:id="rId1" xr:uid="{2E25FCB8-858D-4A45-B681-B7E4DF17BE52}"/>
    <hyperlink ref="A13" r:id="rId2" xr:uid="{EA54EB60-9BB8-4829-85D7-BD2E8E484800}"/>
  </hyperlinks>
  <pageMargins left="0.7" right="0.7" top="0.75" bottom="0.75" header="0.3" footer="0.3"/>
  <pageSetup paperSize="9" orientation="portrait" horizontalDpi="300" verticalDpi="300"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rate_admin</vt:lpstr>
      <vt:lpstr>rate_GP</vt:lpstr>
      <vt:lpstr>rate_HCA</vt:lpstr>
      <vt:lpstr>rate_nurse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Darren Tymens</dc:creator>
  <cp:lastModifiedBy>Darren Tymens</cp:lastModifiedBy>
  <dcterms:created xsi:type="dcterms:W3CDTF">2020-11-06T21:32:32Z</dcterms:created>
  <dcterms:modified xsi:type="dcterms:W3CDTF">2020-11-10T15:03:46Z</dcterms:modified>
</cp:coreProperties>
</file>