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craig\OneDrive\0.SkyDrive Sync\1. Work\COVID\"/>
    </mc:Choice>
  </mc:AlternateContent>
  <xr:revisionPtr revIDLastSave="0" documentId="13_ncr:1_{A0BEB9DB-9C45-4833-BFC6-7BDBBDCD9D15}" xr6:coauthVersionLast="45" xr6:coauthVersionMax="45" xr10:uidLastSave="{00000000-0000-0000-0000-000000000000}"/>
  <bookViews>
    <workbookView xWindow="-120" yWindow="-120" windowWidth="38640" windowHeight="21240" xr2:uid="{16A94419-CADD-4E91-91D7-B687A8E83F7E}"/>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1" l="1"/>
  <c r="I34" i="1"/>
  <c r="H35" i="1"/>
  <c r="I35" i="1"/>
  <c r="H36" i="1"/>
  <c r="I36" i="1"/>
  <c r="H37" i="1"/>
  <c r="I37" i="1"/>
  <c r="H38" i="1"/>
  <c r="I38" i="1"/>
  <c r="H39" i="1"/>
  <c r="I39" i="1"/>
  <c r="H40" i="1"/>
  <c r="I40" i="1"/>
  <c r="H41" i="1"/>
  <c r="I41" i="1"/>
  <c r="H42" i="1"/>
  <c r="I42" i="1"/>
  <c r="H43" i="1"/>
  <c r="I43" i="1"/>
  <c r="H44" i="1"/>
  <c r="I44" i="1"/>
  <c r="H45" i="1"/>
  <c r="I45" i="1"/>
  <c r="H33" i="1"/>
  <c r="I33" i="1"/>
  <c r="H18" i="1"/>
  <c r="H19" i="1"/>
  <c r="H20" i="1"/>
  <c r="H21" i="1"/>
  <c r="H22" i="1"/>
  <c r="H23" i="1"/>
  <c r="H24" i="1"/>
  <c r="H25" i="1"/>
  <c r="H26" i="1"/>
  <c r="H27" i="1"/>
  <c r="H28" i="1"/>
  <c r="H29" i="1"/>
  <c r="H17" i="1"/>
  <c r="I28" i="1"/>
  <c r="I27" i="1"/>
  <c r="I26" i="1"/>
  <c r="I25" i="1"/>
  <c r="I24" i="1"/>
  <c r="I23" i="1"/>
  <c r="I22" i="1"/>
  <c r="I21" i="1"/>
  <c r="I20" i="1"/>
  <c r="I19" i="1"/>
  <c r="I18" i="1"/>
  <c r="I17" i="1"/>
  <c r="O17" i="1"/>
  <c r="O18" i="1" s="1"/>
  <c r="O33" i="1"/>
  <c r="O34" i="1" s="1"/>
  <c r="K19" i="1"/>
  <c r="L19" i="1"/>
  <c r="L45" i="1"/>
  <c r="K45" i="1"/>
  <c r="L44" i="1"/>
  <c r="K44" i="1"/>
  <c r="L43" i="1"/>
  <c r="K43" i="1"/>
  <c r="L42" i="1"/>
  <c r="K42" i="1"/>
  <c r="L41" i="1"/>
  <c r="K41" i="1"/>
  <c r="L40" i="1"/>
  <c r="K40" i="1"/>
  <c r="L39" i="1"/>
  <c r="K39" i="1"/>
  <c r="L38" i="1"/>
  <c r="K38" i="1"/>
  <c r="L37" i="1"/>
  <c r="K37" i="1"/>
  <c r="L36" i="1"/>
  <c r="K36" i="1"/>
  <c r="L35" i="1"/>
  <c r="K35" i="1"/>
  <c r="L34" i="1"/>
  <c r="K34" i="1"/>
  <c r="L33" i="1"/>
  <c r="K33" i="1"/>
  <c r="O39" i="1" l="1"/>
  <c r="O37" i="1"/>
  <c r="O38" i="1" s="1"/>
  <c r="K18" i="1"/>
  <c r="K20" i="1"/>
  <c r="K21" i="1"/>
  <c r="K22" i="1"/>
  <c r="K23" i="1"/>
  <c r="K24" i="1"/>
  <c r="K25" i="1"/>
  <c r="K26" i="1"/>
  <c r="K27" i="1"/>
  <c r="K28" i="1"/>
  <c r="K29" i="1"/>
  <c r="K17" i="1"/>
  <c r="L20" i="1"/>
  <c r="L18" i="1"/>
  <c r="L21" i="1"/>
  <c r="L22" i="1"/>
  <c r="L23" i="1"/>
  <c r="L24" i="1"/>
  <c r="L25" i="1"/>
  <c r="L26" i="1"/>
  <c r="L27" i="1"/>
  <c r="L28" i="1"/>
  <c r="L29" i="1"/>
  <c r="L17" i="1"/>
  <c r="I29" i="1"/>
  <c r="O40" i="1" l="1"/>
  <c r="O42" i="1" s="1"/>
  <c r="O43" i="1" s="1"/>
  <c r="O23" i="1"/>
  <c r="O21" i="1"/>
  <c r="O22" i="1" s="1"/>
  <c r="O19" i="1" l="1"/>
  <c r="O35" i="1"/>
  <c r="O24" i="1"/>
  <c r="O26" i="1" s="1"/>
  <c r="O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tc={6E80EC97-4D10-46BF-824C-869508D1402A}</author>
    <author>tc={C12219AE-5FF1-40B3-9E39-CF2B0C717254}</author>
  </authors>
  <commentList>
    <comment ref="K16" authorId="0" shapeId="0" xr:uid="{6E80EC97-4D10-46BF-824C-869508D1402A}">
      <text>
        <t>[Threaded comment]
Your version of Excel allows you to read this threaded comment; however, any edits to it will get removed if the file is opened in a newer version of Excel. Learn more: https://go.microsoft.com/fwlink/?linkid=870924
Comment:
    Try to get all numbers as close as possible!</t>
      </text>
    </comment>
    <comment ref="K32" authorId="1" shapeId="0" xr:uid="{C12219AE-5FF1-40B3-9E39-CF2B0C717254}">
      <text>
        <t>[Threaded comment]
Your version of Excel allows you to read this threaded comment; however, any edits to it will get removed if the file is opened in a newer version of Excel. Learn more: https://go.microsoft.com/fwlink/?linkid=870924
Comment:
    Try to get all numbers as close as possible!</t>
      </text>
    </comment>
  </commentList>
</comments>
</file>

<file path=xl/sharedStrings.xml><?xml version="1.0" encoding="utf-8"?>
<sst xmlns="http://schemas.openxmlformats.org/spreadsheetml/2006/main" count="160" uniqueCount="52">
  <si>
    <t>Roles</t>
  </si>
  <si>
    <t>Non-clinical</t>
  </si>
  <si>
    <t>Vaccine line?</t>
  </si>
  <si>
    <t>Yes</t>
  </si>
  <si>
    <t>Time per vaccine (mins)</t>
  </si>
  <si>
    <t>Vaccine Line Number</t>
  </si>
  <si>
    <t>No</t>
  </si>
  <si>
    <t>Cost/vacc</t>
  </si>
  <si>
    <t>Clinical</t>
  </si>
  <si>
    <t>Reception</t>
  </si>
  <si>
    <t>Vaccinator</t>
  </si>
  <si>
    <t>Clin sys admin</t>
  </si>
  <si>
    <t>Longest vaccine time</t>
  </si>
  <si>
    <t>Individual Cost/hr</t>
  </si>
  <si>
    <t>(blank)</t>
  </si>
  <si>
    <t>Consent + post-vacc anaphylaxis check</t>
  </si>
  <si>
    <t>2+4</t>
  </si>
  <si>
    <t>Mins per vacc</t>
  </si>
  <si>
    <t>Efficient vaccine time</t>
  </si>
  <si>
    <t>Efficient cost/hr</t>
  </si>
  <si>
    <t>Efficient vaccines per hour</t>
  </si>
  <si>
    <t>Cost</t>
  </si>
  <si>
    <t>Financial admin</t>
  </si>
  <si>
    <t>Vaccine mixing</t>
  </si>
  <si>
    <t>EFFICIENCY PLANNING</t>
  </si>
  <si>
    <t>CORE PLANNING</t>
  </si>
  <si>
    <t>Appointment admin (per dose!)</t>
  </si>
  <si>
    <t>DNA percentage built-in</t>
  </si>
  <si>
    <t>Surplus/dose</t>
  </si>
  <si>
    <t>Clinical?</t>
  </si>
  <si>
    <t>Wasted time/hr</t>
  </si>
  <si>
    <t>minutes</t>
  </si>
  <si>
    <t>per hour</t>
  </si>
  <si>
    <t>per dose</t>
  </si>
  <si>
    <t>RAW Cost per vaccine dose</t>
  </si>
  <si>
    <t>Efficient cost per vaccine dose</t>
  </si>
  <si>
    <t>Cost/vaccine dose inc DNA</t>
  </si>
  <si>
    <t>Pinnacle entry</t>
  </si>
  <si>
    <t>DOSE 1</t>
  </si>
  <si>
    <t>DOSE 2</t>
  </si>
  <si>
    <t>Practice or site?</t>
  </si>
  <si>
    <t>Practice</t>
  </si>
  <si>
    <t>Site</t>
  </si>
  <si>
    <t>Second dose appointment booking</t>
  </si>
  <si>
    <t>First Dose appointment booking</t>
  </si>
  <si>
    <t>Reduced capacity consent check</t>
  </si>
  <si>
    <t>Appointment reminders/chasing</t>
  </si>
  <si>
    <t>Number of staff/hr</t>
  </si>
  <si>
    <t xml:space="preserve">Re-Consent + post-vacc anaphylaxis </t>
  </si>
  <si>
    <t>Max single line vaccines/hr</t>
  </si>
  <si>
    <r>
      <t xml:space="preserve">Change Log:
- Dose 1 &amp; 2 split added to show differences in planning and needs, e.g. reduced consent needs for 2nd dose (essentially re-check of first dose)
- Example changes include increase of vaccine mixing time
</t>
    </r>
    <r>
      <rPr>
        <b/>
        <sz val="11"/>
        <color theme="1"/>
        <rFont val="Calibri"/>
        <family val="2"/>
        <scheme val="minor"/>
      </rPr>
      <t>Please remember that everything in blue boxes is just an example and you should make sure you do your own site patient pathway from first appt booking through to second dose admin &amp; payment!</t>
    </r>
  </si>
  <si>
    <r>
      <rPr>
        <b/>
        <sz val="11"/>
        <color theme="1"/>
        <rFont val="Calibri"/>
        <family val="2"/>
        <scheme val="minor"/>
      </rPr>
      <t>Instructions</t>
    </r>
    <r>
      <rPr>
        <sz val="11"/>
        <color theme="1"/>
        <rFont val="Calibri"/>
        <family val="2"/>
        <scheme val="minor"/>
      </rPr>
      <t xml:space="preserve">:
- This is ONLY for per vaccination costs, it does not include any management or admin needs outside of the specific per-vaccination costs
- ONLY enter in blue cells.
- Vaccine Line columns (columns C&amp;D) is to allow you to plan pathways
- Time/vaccine is best estimate, refine if you can
- Cost/hr (column F) is worst case cost, i.e. locum/temp. You can always save money elsewhere. But feel free to adjust to your area, or even to zero if you're using PCN/ARRS staff or volunteers
- Adjust DNA in B9, 5% is your goal max!
</t>
    </r>
    <r>
      <rPr>
        <b/>
        <sz val="11"/>
        <color theme="1"/>
        <rFont val="Calibri"/>
        <family val="2"/>
        <scheme val="minor"/>
      </rPr>
      <t>EFFICIENCY PLANNING</t>
    </r>
    <r>
      <rPr>
        <sz val="11"/>
        <color theme="1"/>
        <rFont val="Calibri"/>
        <family val="2"/>
        <scheme val="minor"/>
      </rPr>
      <t xml:space="preserve">
Get your most expensive resource to be the highest number in column K by playing with how many of each skillset you'll use at once in column J. This is your vaccines/minute max calculation and the most efficient way is to maximise expensive staff. Anything lower than the max efficiency (Cells O22 and O37) is slack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</si>
</sst>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 x14ac:knownFonts="1">
    <font>
      <sz val="11"/>
      <color theme="1"/>
      <name val="Calibri"/>
      <family val="2"/>
      <scheme val="minor"/>
    </font>
    <font>
      <sz val="8"/>
      <name val="Calibri"/>
      <family val="2"/>
      <scheme val="minor"/>
    </font>
    <font>
      <sz val="11"/>
      <color rgb="FFFF0000"/>
      <name val="Calibri"/>
      <family val="2"/>
      <scheme val="minor"/>
    </font>
    <font>
      <sz val="11"/>
      <name val="Calibri"/>
      <family val="2"/>
      <scheme val="minor"/>
    </font>
    <font>
      <b/>
      <sz val="11"/>
      <color theme="1"/>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87">
    <xf numFmtId="0" fontId="0" fillId="0" borderId="0" xfId="0"/>
    <xf numFmtId="0" fontId="0" fillId="0" borderId="0" xfId="0" applyAlignment="1">
      <alignment wrapText="1"/>
    </xf>
    <xf numFmtId="0" fontId="0" fillId="0" borderId="0" xfId="0" applyAlignment="1">
      <alignment horizontal="center"/>
    </xf>
    <xf numFmtId="2" fontId="0" fillId="0" borderId="0" xfId="0" applyNumberFormat="1"/>
    <xf numFmtId="2" fontId="0" fillId="0" borderId="2" xfId="0" applyNumberFormat="1" applyBorder="1"/>
    <xf numFmtId="0" fontId="0" fillId="0" borderId="6" xfId="0" applyBorder="1" applyAlignment="1">
      <alignment wrapText="1"/>
    </xf>
    <xf numFmtId="0" fontId="0" fillId="0" borderId="7" xfId="0" applyBorder="1" applyAlignment="1">
      <alignment wrapText="1"/>
    </xf>
    <xf numFmtId="0" fontId="0" fillId="0" borderId="7" xfId="0" applyBorder="1" applyAlignment="1">
      <alignment horizontal="center" wrapText="1"/>
    </xf>
    <xf numFmtId="2" fontId="0" fillId="0" borderId="7" xfId="0" applyNumberFormat="1" applyBorder="1" applyAlignment="1">
      <alignment wrapText="1"/>
    </xf>
    <xf numFmtId="0" fontId="0" fillId="0" borderId="8" xfId="0" applyBorder="1" applyAlignment="1">
      <alignment wrapText="1"/>
    </xf>
    <xf numFmtId="164" fontId="0" fillId="0" borderId="10" xfId="0" applyNumberFormat="1" applyBorder="1"/>
    <xf numFmtId="164" fontId="0" fillId="0" borderId="12" xfId="0" applyNumberFormat="1" applyBorder="1"/>
    <xf numFmtId="164" fontId="0" fillId="0" borderId="8" xfId="0" applyNumberFormat="1" applyBorder="1"/>
    <xf numFmtId="0" fontId="0" fillId="0" borderId="13" xfId="0" applyBorder="1"/>
    <xf numFmtId="0" fontId="0" fillId="0" borderId="14" xfId="0" applyBorder="1" applyAlignment="1">
      <alignment wrapText="1"/>
    </xf>
    <xf numFmtId="0" fontId="0" fillId="0" borderId="16" xfId="0" applyBorder="1"/>
    <xf numFmtId="0" fontId="0" fillId="0" borderId="14" xfId="0" applyBorder="1"/>
    <xf numFmtId="0" fontId="0" fillId="0" borderId="19" xfId="0" applyBorder="1"/>
    <xf numFmtId="164" fontId="2" fillId="0" borderId="0" xfId="0" applyNumberFormat="1" applyFont="1" applyBorder="1"/>
    <xf numFmtId="0" fontId="0" fillId="2" borderId="9" xfId="0" applyFill="1" applyBorder="1" applyProtection="1">
      <protection locked="0"/>
    </xf>
    <xf numFmtId="0" fontId="0" fillId="2" borderId="2" xfId="0" applyFill="1" applyBorder="1" applyAlignment="1" applyProtection="1">
      <alignment horizontal="center"/>
      <protection locked="0"/>
    </xf>
    <xf numFmtId="165" fontId="0" fillId="2" borderId="2" xfId="0" applyNumberFormat="1" applyFill="1" applyBorder="1" applyAlignment="1" applyProtection="1">
      <alignment horizontal="center"/>
      <protection locked="0"/>
    </xf>
    <xf numFmtId="164" fontId="0" fillId="2" borderId="2" xfId="0" applyNumberFormat="1" applyFill="1" applyBorder="1" applyProtection="1">
      <protection locked="0"/>
    </xf>
    <xf numFmtId="0" fontId="0" fillId="2" borderId="11" xfId="0" applyFill="1" applyBorder="1" applyProtection="1">
      <protection locked="0"/>
    </xf>
    <xf numFmtId="0" fontId="0" fillId="2" borderId="1" xfId="0" applyFill="1" applyBorder="1" applyAlignment="1" applyProtection="1">
      <alignment horizontal="center"/>
      <protection locked="0"/>
    </xf>
    <xf numFmtId="165" fontId="0" fillId="2" borderId="1" xfId="0" applyNumberFormat="1" applyFill="1" applyBorder="1" applyAlignment="1" applyProtection="1">
      <alignment horizontal="center"/>
      <protection locked="0"/>
    </xf>
    <xf numFmtId="164" fontId="0" fillId="2" borderId="1" xfId="0" applyNumberFormat="1" applyFill="1" applyBorder="1" applyProtection="1">
      <protection locked="0"/>
    </xf>
    <xf numFmtId="0" fontId="0" fillId="2" borderId="6" xfId="0" applyFill="1" applyBorder="1" applyProtection="1">
      <protection locked="0"/>
    </xf>
    <xf numFmtId="0" fontId="0" fillId="2" borderId="7" xfId="0" applyFill="1" applyBorder="1" applyAlignment="1" applyProtection="1">
      <alignment horizontal="center"/>
      <protection locked="0"/>
    </xf>
    <xf numFmtId="165" fontId="0" fillId="2" borderId="7" xfId="0" applyNumberFormat="1" applyFill="1" applyBorder="1" applyAlignment="1" applyProtection="1">
      <alignment horizontal="center"/>
      <protection locked="0"/>
    </xf>
    <xf numFmtId="164" fontId="0" fillId="2" borderId="7" xfId="0" applyNumberFormat="1" applyFill="1" applyBorder="1" applyProtection="1">
      <protection locked="0"/>
    </xf>
    <xf numFmtId="0" fontId="0" fillId="0" borderId="0" xfId="0" applyBorder="1" applyAlignment="1">
      <alignment horizontal="left" vertical="center" wrapText="1"/>
    </xf>
    <xf numFmtId="0" fontId="0" fillId="0" borderId="25" xfId="0" applyBorder="1"/>
    <xf numFmtId="165" fontId="0" fillId="0" borderId="26" xfId="0" applyNumberFormat="1" applyBorder="1"/>
    <xf numFmtId="0" fontId="0" fillId="0" borderId="27" xfId="0" applyBorder="1"/>
    <xf numFmtId="164" fontId="0" fillId="0" borderId="27" xfId="0" applyNumberFormat="1" applyBorder="1"/>
    <xf numFmtId="164" fontId="2" fillId="0" borderId="28" xfId="0" applyNumberFormat="1" applyFont="1" applyBorder="1"/>
    <xf numFmtId="9" fontId="3" fillId="2" borderId="26" xfId="0" applyNumberFormat="1" applyFont="1" applyFill="1" applyBorder="1" applyProtection="1">
      <protection locked="0"/>
    </xf>
    <xf numFmtId="0" fontId="0" fillId="0" borderId="9" xfId="0" applyBorder="1"/>
    <xf numFmtId="0" fontId="0" fillId="0" borderId="6" xfId="0" applyBorder="1"/>
    <xf numFmtId="2" fontId="0" fillId="0" borderId="29" xfId="0" applyNumberFormat="1" applyBorder="1"/>
    <xf numFmtId="4" fontId="0" fillId="3" borderId="27" xfId="0" applyNumberFormat="1" applyFill="1" applyBorder="1"/>
    <xf numFmtId="0" fontId="0" fillId="0" borderId="0" xfId="0" applyAlignment="1">
      <alignment horizontal="left"/>
    </xf>
    <xf numFmtId="0" fontId="0" fillId="0" borderId="0" xfId="0" applyBorder="1" applyAlignment="1">
      <alignment horizontal="left" vertical="center" wrapText="1"/>
    </xf>
    <xf numFmtId="0" fontId="0" fillId="3" borderId="13" xfId="0" applyFill="1" applyBorder="1"/>
    <xf numFmtId="0" fontId="0" fillId="2" borderId="15" xfId="0" applyFill="1" applyBorder="1"/>
    <xf numFmtId="0" fontId="0" fillId="2" borderId="16" xfId="0" applyFill="1" applyBorder="1"/>
    <xf numFmtId="0" fontId="0" fillId="2" borderId="14" xfId="0" applyFill="1" applyBorder="1"/>
    <xf numFmtId="165" fontId="0" fillId="0" borderId="13" xfId="0" applyNumberFormat="1" applyBorder="1"/>
    <xf numFmtId="164" fontId="0" fillId="0" borderId="16" xfId="0" applyNumberFormat="1" applyBorder="1"/>
    <xf numFmtId="4" fontId="0" fillId="3" borderId="16" xfId="0" applyNumberFormat="1" applyFill="1" applyBorder="1"/>
    <xf numFmtId="164" fontId="2" fillId="0" borderId="25" xfId="0" applyNumberFormat="1" applyFont="1" applyBorder="1"/>
    <xf numFmtId="9" fontId="3" fillId="2" borderId="13" xfId="0" applyNumberFormat="1" applyFont="1" applyFill="1" applyBorder="1" applyProtection="1">
      <protection locked="0"/>
    </xf>
    <xf numFmtId="0" fontId="0" fillId="0" borderId="26" xfId="0" applyBorder="1" applyAlignment="1">
      <alignment horizontal="left"/>
    </xf>
    <xf numFmtId="0" fontId="0" fillId="0" borderId="27" xfId="0" applyBorder="1" applyAlignment="1">
      <alignment horizontal="left"/>
    </xf>
    <xf numFmtId="0" fontId="0" fillId="0" borderId="30" xfId="0" applyBorder="1" applyAlignment="1">
      <alignment horizontal="left"/>
    </xf>
    <xf numFmtId="0" fontId="0" fillId="0" borderId="28" xfId="0" applyBorder="1" applyAlignment="1">
      <alignment horizontal="left"/>
    </xf>
    <xf numFmtId="0" fontId="0" fillId="0" borderId="21" xfId="0" applyBorder="1"/>
    <xf numFmtId="164" fontId="2" fillId="0" borderId="21" xfId="0" applyNumberFormat="1" applyFont="1" applyBorder="1"/>
    <xf numFmtId="0" fontId="0" fillId="0" borderId="31" xfId="0" applyBorder="1" applyAlignment="1">
      <alignment horizontal="left"/>
    </xf>
    <xf numFmtId="164" fontId="2" fillId="0" borderId="14" xfId="0" applyNumberFormat="1" applyFont="1" applyBorder="1"/>
    <xf numFmtId="164" fontId="2" fillId="0" borderId="31" xfId="0" applyNumberFormat="1" applyFont="1" applyBorder="1"/>
    <xf numFmtId="164" fontId="2" fillId="0" borderId="30" xfId="0" applyNumberFormat="1" applyFont="1" applyBorder="1"/>
    <xf numFmtId="0" fontId="0" fillId="3" borderId="0" xfId="0" applyFill="1"/>
    <xf numFmtId="0" fontId="0" fillId="3" borderId="0" xfId="0" applyFill="1" applyAlignment="1">
      <alignment wrapText="1"/>
    </xf>
    <xf numFmtId="164" fontId="0" fillId="0" borderId="32" xfId="0" applyNumberFormat="1" applyBorder="1"/>
    <xf numFmtId="0" fontId="0" fillId="0" borderId="33" xfId="0" applyBorder="1"/>
    <xf numFmtId="0" fontId="0" fillId="0" borderId="17" xfId="0" applyBorder="1" applyAlignment="1">
      <alignment horizontal="left" vertical="top" wrapText="1"/>
    </xf>
    <xf numFmtId="0" fontId="0" fillId="0" borderId="24"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0"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0" fillId="0" borderId="23" xfId="0" applyBorder="1" applyAlignment="1">
      <alignment horizontal="left" vertical="top"/>
    </xf>
    <xf numFmtId="0" fontId="0" fillId="0" borderId="22" xfId="0" applyBorder="1" applyAlignment="1">
      <alignment horizontal="left" vertical="top"/>
    </xf>
    <xf numFmtId="0" fontId="0" fillId="0" borderId="24"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Craig Nikolic" id="{5295E47F-EADE-4260-B88E-A8EA93DEC362}" userId="3feb671cfd50d17b"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K16" dT="2020-12-01T12:06:21.11" personId="{5295E47F-EADE-4260-B88E-A8EA93DEC362}" id="{6E80EC97-4D10-46BF-824C-869508D1402A}">
    <text>Try to get all numbers as close as possible!</text>
  </threadedComment>
  <threadedComment ref="K32" dT="2020-12-01T12:06:21.11" personId="{5295E47F-EADE-4260-B88E-A8EA93DEC362}" id="{C12219AE-5FF1-40B3-9E39-CF2B0C717254}">
    <text>Try to get all numbers as close as possible!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0690D-56A6-43D0-B477-E54C006CE2D0}">
  <dimension ref="A1:P45"/>
  <sheetViews>
    <sheetView tabSelected="1" zoomScaleNormal="100" workbookViewId="0">
      <selection activeCell="A14" sqref="A14"/>
    </sheetView>
  </sheetViews>
  <sheetFormatPr defaultRowHeight="15" x14ac:dyDescent="0.25"/>
  <cols>
    <col min="1" max="1" width="35.5703125" bestFit="1" customWidth="1"/>
    <col min="2" max="2" width="12.140625" customWidth="1"/>
    <col min="3" max="3" width="12.7109375" style="2" bestFit="1" customWidth="1"/>
    <col min="4" max="4" width="12.7109375" style="2" customWidth="1"/>
    <col min="5" max="5" width="12.85546875" style="2" customWidth="1"/>
    <col min="6" max="6" width="14.28515625" style="2" customWidth="1"/>
    <col min="7" max="7" width="11.140625" customWidth="1"/>
    <col min="8" max="8" width="11.7109375" customWidth="1"/>
    <col min="9" max="9" width="8.5703125" hidden="1" customWidth="1"/>
    <col min="10" max="10" width="12.85546875" style="2" customWidth="1"/>
    <col min="11" max="11" width="9.140625" style="3"/>
    <col min="14" max="14" width="35.5703125" bestFit="1" customWidth="1"/>
    <col min="15" max="15" width="12.140625" customWidth="1"/>
    <col min="16" max="16" width="17.28515625" customWidth="1"/>
  </cols>
  <sheetData>
    <row r="1" spans="1:16" ht="15" customHeight="1" x14ac:dyDescent="0.25">
      <c r="A1" s="67" t="s">
        <v>51</v>
      </c>
      <c r="B1" s="76"/>
      <c r="C1" s="76"/>
      <c r="D1" s="76"/>
      <c r="E1" s="76"/>
      <c r="F1" s="76"/>
      <c r="G1" s="76"/>
      <c r="H1" s="77"/>
      <c r="J1"/>
      <c r="N1" s="67" t="s">
        <v>50</v>
      </c>
      <c r="O1" s="68"/>
      <c r="P1" s="69"/>
    </row>
    <row r="2" spans="1:16" x14ac:dyDescent="0.25">
      <c r="A2" s="78"/>
      <c r="B2" s="79"/>
      <c r="C2" s="79"/>
      <c r="D2" s="79"/>
      <c r="E2" s="79"/>
      <c r="F2" s="79"/>
      <c r="G2" s="79"/>
      <c r="H2" s="80"/>
      <c r="J2"/>
      <c r="N2" s="70"/>
      <c r="O2" s="71"/>
      <c r="P2" s="72"/>
    </row>
    <row r="3" spans="1:16" x14ac:dyDescent="0.25">
      <c r="A3" s="78"/>
      <c r="B3" s="79"/>
      <c r="C3" s="79"/>
      <c r="D3" s="79"/>
      <c r="E3" s="79"/>
      <c r="F3" s="79"/>
      <c r="G3" s="79"/>
      <c r="H3" s="80"/>
      <c r="J3"/>
      <c r="N3" s="70"/>
      <c r="O3" s="71"/>
      <c r="P3" s="72"/>
    </row>
    <row r="4" spans="1:16" x14ac:dyDescent="0.25">
      <c r="A4" s="78"/>
      <c r="B4" s="79"/>
      <c r="C4" s="79"/>
      <c r="D4" s="79"/>
      <c r="E4" s="79"/>
      <c r="F4" s="79"/>
      <c r="G4" s="79"/>
      <c r="H4" s="80"/>
      <c r="J4"/>
      <c r="N4" s="70"/>
      <c r="O4" s="71"/>
      <c r="P4" s="72"/>
    </row>
    <row r="5" spans="1:16" x14ac:dyDescent="0.25">
      <c r="A5" s="78"/>
      <c r="B5" s="79"/>
      <c r="C5" s="79"/>
      <c r="D5" s="79"/>
      <c r="E5" s="79"/>
      <c r="F5" s="79"/>
      <c r="G5" s="79"/>
      <c r="H5" s="80"/>
      <c r="J5"/>
      <c r="N5" s="70"/>
      <c r="O5" s="71"/>
      <c r="P5" s="72"/>
    </row>
    <row r="6" spans="1:16" x14ac:dyDescent="0.25">
      <c r="A6" s="78"/>
      <c r="B6" s="79"/>
      <c r="C6" s="79"/>
      <c r="D6" s="79"/>
      <c r="E6" s="79"/>
      <c r="F6" s="79"/>
      <c r="G6" s="79"/>
      <c r="H6" s="80"/>
      <c r="J6"/>
      <c r="N6" s="70"/>
      <c r="O6" s="71"/>
      <c r="P6" s="72"/>
    </row>
    <row r="7" spans="1:16" x14ac:dyDescent="0.25">
      <c r="A7" s="78"/>
      <c r="B7" s="79"/>
      <c r="C7" s="79"/>
      <c r="D7" s="79"/>
      <c r="E7" s="79"/>
      <c r="F7" s="79"/>
      <c r="G7" s="79"/>
      <c r="H7" s="80"/>
      <c r="J7"/>
      <c r="N7" s="70"/>
      <c r="O7" s="71"/>
      <c r="P7" s="72"/>
    </row>
    <row r="8" spans="1:16" x14ac:dyDescent="0.25">
      <c r="A8" s="78"/>
      <c r="B8" s="79"/>
      <c r="C8" s="79"/>
      <c r="D8" s="79"/>
      <c r="E8" s="79"/>
      <c r="F8" s="79"/>
      <c r="G8" s="79"/>
      <c r="H8" s="80"/>
      <c r="J8"/>
      <c r="N8" s="70"/>
      <c r="O8" s="71"/>
      <c r="P8" s="72"/>
    </row>
    <row r="9" spans="1:16" x14ac:dyDescent="0.25">
      <c r="A9" s="78"/>
      <c r="B9" s="79"/>
      <c r="C9" s="79"/>
      <c r="D9" s="79"/>
      <c r="E9" s="79"/>
      <c r="F9" s="79"/>
      <c r="G9" s="79"/>
      <c r="H9" s="80"/>
      <c r="J9"/>
      <c r="N9" s="70"/>
      <c r="O9" s="71"/>
      <c r="P9" s="72"/>
    </row>
    <row r="10" spans="1:16" x14ac:dyDescent="0.25">
      <c r="A10" s="78"/>
      <c r="B10" s="79"/>
      <c r="C10" s="79"/>
      <c r="D10" s="79"/>
      <c r="E10" s="79"/>
      <c r="F10" s="79"/>
      <c r="G10" s="79"/>
      <c r="H10" s="80"/>
      <c r="J10"/>
      <c r="N10" s="70"/>
      <c r="O10" s="71"/>
      <c r="P10" s="72"/>
    </row>
    <row r="11" spans="1:16" x14ac:dyDescent="0.25">
      <c r="A11" s="78"/>
      <c r="B11" s="79"/>
      <c r="C11" s="79"/>
      <c r="D11" s="79"/>
      <c r="E11" s="79"/>
      <c r="F11" s="79"/>
      <c r="G11" s="79"/>
      <c r="H11" s="80"/>
      <c r="J11"/>
      <c r="N11" s="70"/>
      <c r="O11" s="71"/>
      <c r="P11" s="72"/>
    </row>
    <row r="12" spans="1:16" x14ac:dyDescent="0.25">
      <c r="A12" s="78"/>
      <c r="B12" s="79"/>
      <c r="C12" s="79"/>
      <c r="D12" s="79"/>
      <c r="E12" s="79"/>
      <c r="F12" s="79"/>
      <c r="G12" s="79"/>
      <c r="H12" s="80"/>
      <c r="J12"/>
      <c r="N12" s="70"/>
      <c r="O12" s="71"/>
      <c r="P12" s="72"/>
    </row>
    <row r="13" spans="1:16" ht="15.75" thickBot="1" x14ac:dyDescent="0.3">
      <c r="A13" s="81"/>
      <c r="B13" s="82"/>
      <c r="C13" s="82"/>
      <c r="D13" s="82"/>
      <c r="E13" s="82"/>
      <c r="F13" s="82"/>
      <c r="G13" s="82"/>
      <c r="H13" s="83"/>
      <c r="J13"/>
      <c r="N13" s="73"/>
      <c r="O13" s="74"/>
      <c r="P13" s="75"/>
    </row>
    <row r="14" spans="1:16" ht="15.75" thickBot="1" x14ac:dyDescent="0.3">
      <c r="A14" s="17"/>
      <c r="B14" s="18"/>
      <c r="C14" s="42"/>
      <c r="D14" s="42"/>
      <c r="E14" s="31"/>
      <c r="F14" s="31"/>
      <c r="G14" s="31"/>
      <c r="H14" s="31"/>
      <c r="I14" s="31"/>
      <c r="J14" s="31"/>
      <c r="K14" s="31"/>
      <c r="L14" s="43"/>
    </row>
    <row r="15" spans="1:16" x14ac:dyDescent="0.25">
      <c r="A15" s="44" t="s">
        <v>38</v>
      </c>
      <c r="B15" s="84" t="s">
        <v>25</v>
      </c>
      <c r="C15" s="85"/>
      <c r="D15" s="85"/>
      <c r="E15" s="85"/>
      <c r="F15" s="85"/>
      <c r="G15" s="85"/>
      <c r="H15" s="86"/>
      <c r="I15" s="84" t="s">
        <v>24</v>
      </c>
      <c r="J15" s="85"/>
      <c r="K15" s="85"/>
      <c r="L15" s="86"/>
    </row>
    <row r="16" spans="1:16" s="1" customFormat="1" ht="30.75" thickBot="1" x14ac:dyDescent="0.3">
      <c r="A16" s="14" t="s">
        <v>0</v>
      </c>
      <c r="B16" s="5" t="s">
        <v>29</v>
      </c>
      <c r="C16" s="7" t="s">
        <v>2</v>
      </c>
      <c r="D16" s="7" t="s">
        <v>40</v>
      </c>
      <c r="E16" s="7" t="s">
        <v>5</v>
      </c>
      <c r="F16" s="7" t="s">
        <v>4</v>
      </c>
      <c r="G16" s="6" t="s">
        <v>13</v>
      </c>
      <c r="H16" s="9" t="s">
        <v>7</v>
      </c>
      <c r="I16" s="5" t="s">
        <v>30</v>
      </c>
      <c r="J16" s="7" t="s">
        <v>47</v>
      </c>
      <c r="K16" s="8" t="s">
        <v>17</v>
      </c>
      <c r="L16" s="9" t="s">
        <v>21</v>
      </c>
      <c r="N16" s="64" t="s">
        <v>38</v>
      </c>
    </row>
    <row r="17" spans="1:16" x14ac:dyDescent="0.25">
      <c r="A17" s="45" t="s">
        <v>44</v>
      </c>
      <c r="B17" s="19" t="s">
        <v>1</v>
      </c>
      <c r="C17" s="20" t="s">
        <v>6</v>
      </c>
      <c r="D17" s="20" t="s">
        <v>41</v>
      </c>
      <c r="E17" s="20"/>
      <c r="F17" s="21">
        <v>3</v>
      </c>
      <c r="G17" s="22">
        <v>15</v>
      </c>
      <c r="H17" s="10">
        <f>IFERROR(G17/(60/F17),G17/$O$18)</f>
        <v>0.75</v>
      </c>
      <c r="I17" s="38">
        <f>IF(G17=0,0,60-(F17*$O$18))</f>
        <v>24</v>
      </c>
      <c r="J17" s="20">
        <v>2</v>
      </c>
      <c r="K17" s="4">
        <f>IFERROR(F17/J17,"")</f>
        <v>1.5</v>
      </c>
      <c r="L17" s="10">
        <f t="shared" ref="L17:L29" si="0">J17*G17</f>
        <v>30</v>
      </c>
      <c r="N17" s="13" t="s">
        <v>12</v>
      </c>
      <c r="O17" s="48">
        <f>MAX(F17:F29)</f>
        <v>5</v>
      </c>
      <c r="P17" s="53" t="s">
        <v>31</v>
      </c>
    </row>
    <row r="18" spans="1:16" x14ac:dyDescent="0.25">
      <c r="A18" s="46" t="s">
        <v>45</v>
      </c>
      <c r="B18" s="23" t="s">
        <v>8</v>
      </c>
      <c r="C18" s="24" t="s">
        <v>6</v>
      </c>
      <c r="D18" s="20" t="s">
        <v>41</v>
      </c>
      <c r="E18" s="24"/>
      <c r="F18" s="25">
        <v>0.5</v>
      </c>
      <c r="G18" s="26">
        <v>40</v>
      </c>
      <c r="H18" s="10">
        <f t="shared" ref="H18:H29" si="1">IFERROR(G18/(60/F18),G18/$O$18)</f>
        <v>0.33333333333333331</v>
      </c>
      <c r="I18" s="38">
        <f t="shared" ref="I18:I28" si="2">IF(G18=0,0,60-(F18*$O$18))</f>
        <v>54</v>
      </c>
      <c r="J18" s="24">
        <v>0.3</v>
      </c>
      <c r="K18" s="4">
        <f t="shared" ref="K18:K29" si="3">IFERROR(F18/J18,"")</f>
        <v>1.6666666666666667</v>
      </c>
      <c r="L18" s="11">
        <f t="shared" si="0"/>
        <v>12</v>
      </c>
      <c r="N18" s="15" t="s">
        <v>49</v>
      </c>
      <c r="O18" s="15">
        <f>60/O17</f>
        <v>12</v>
      </c>
      <c r="P18" s="54" t="s">
        <v>32</v>
      </c>
    </row>
    <row r="19" spans="1:16" x14ac:dyDescent="0.25">
      <c r="A19" s="46" t="s">
        <v>23</v>
      </c>
      <c r="B19" s="23" t="s">
        <v>8</v>
      </c>
      <c r="C19" s="24" t="s">
        <v>6</v>
      </c>
      <c r="D19" s="24" t="s">
        <v>42</v>
      </c>
      <c r="E19" s="24"/>
      <c r="F19" s="25">
        <v>1</v>
      </c>
      <c r="G19" s="26">
        <v>40</v>
      </c>
      <c r="H19" s="10">
        <f t="shared" si="1"/>
        <v>0.66666666666666663</v>
      </c>
      <c r="I19" s="38">
        <f t="shared" si="2"/>
        <v>48</v>
      </c>
      <c r="J19" s="20">
        <v>0.75</v>
      </c>
      <c r="K19" s="4">
        <f>IFERROR(F19/J19,"")</f>
        <v>1.3333333333333333</v>
      </c>
      <c r="L19" s="11">
        <f>J19*G19</f>
        <v>30</v>
      </c>
      <c r="N19" s="15" t="s">
        <v>34</v>
      </c>
      <c r="O19" s="49">
        <f>SUM(H17:H29)</f>
        <v>8.9583333333333339</v>
      </c>
      <c r="P19" s="54" t="s">
        <v>33</v>
      </c>
    </row>
    <row r="20" spans="1:16" x14ac:dyDescent="0.25">
      <c r="A20" s="45" t="s">
        <v>9</v>
      </c>
      <c r="B20" s="19" t="s">
        <v>1</v>
      </c>
      <c r="C20" s="20" t="s">
        <v>3</v>
      </c>
      <c r="D20" s="20" t="s">
        <v>42</v>
      </c>
      <c r="E20" s="20">
        <v>1</v>
      </c>
      <c r="F20" s="21">
        <v>3</v>
      </c>
      <c r="G20" s="22">
        <v>15</v>
      </c>
      <c r="H20" s="10">
        <f t="shared" si="1"/>
        <v>0.75</v>
      </c>
      <c r="I20" s="38">
        <f t="shared" si="2"/>
        <v>24</v>
      </c>
      <c r="J20" s="24">
        <v>2</v>
      </c>
      <c r="K20" s="4">
        <f t="shared" si="3"/>
        <v>1.5</v>
      </c>
      <c r="L20" s="11">
        <f t="shared" si="0"/>
        <v>30</v>
      </c>
      <c r="N20" s="15"/>
      <c r="O20" s="15"/>
      <c r="P20" s="54"/>
    </row>
    <row r="21" spans="1:16" x14ac:dyDescent="0.25">
      <c r="A21" s="46" t="s">
        <v>15</v>
      </c>
      <c r="B21" s="23" t="s">
        <v>8</v>
      </c>
      <c r="C21" s="24" t="s">
        <v>3</v>
      </c>
      <c r="D21" s="24" t="s">
        <v>42</v>
      </c>
      <c r="E21" s="24" t="s">
        <v>16</v>
      </c>
      <c r="F21" s="25">
        <v>5</v>
      </c>
      <c r="G21" s="26">
        <v>40</v>
      </c>
      <c r="H21" s="10">
        <f t="shared" si="1"/>
        <v>3.3333333333333335</v>
      </c>
      <c r="I21" s="38">
        <f t="shared" si="2"/>
        <v>0</v>
      </c>
      <c r="J21" s="24">
        <v>3</v>
      </c>
      <c r="K21" s="4">
        <f t="shared" si="3"/>
        <v>1.6666666666666667</v>
      </c>
      <c r="L21" s="11">
        <f t="shared" si="0"/>
        <v>120</v>
      </c>
      <c r="N21" s="15" t="s">
        <v>18</v>
      </c>
      <c r="O21" s="50">
        <f>MAX(K17:K29)</f>
        <v>1.6666666666666667</v>
      </c>
      <c r="P21" s="54" t="s">
        <v>31</v>
      </c>
    </row>
    <row r="22" spans="1:16" x14ac:dyDescent="0.25">
      <c r="A22" s="46" t="s">
        <v>10</v>
      </c>
      <c r="B22" s="23" t="s">
        <v>1</v>
      </c>
      <c r="C22" s="24" t="s">
        <v>3</v>
      </c>
      <c r="D22" s="24" t="s">
        <v>42</v>
      </c>
      <c r="E22" s="24">
        <v>3</v>
      </c>
      <c r="F22" s="25">
        <v>3</v>
      </c>
      <c r="G22" s="26">
        <v>20</v>
      </c>
      <c r="H22" s="10">
        <f t="shared" si="1"/>
        <v>1</v>
      </c>
      <c r="I22" s="38">
        <f t="shared" si="2"/>
        <v>24</v>
      </c>
      <c r="J22" s="24">
        <v>2</v>
      </c>
      <c r="K22" s="4">
        <f t="shared" si="3"/>
        <v>1.5</v>
      </c>
      <c r="L22" s="11">
        <f t="shared" si="0"/>
        <v>40</v>
      </c>
      <c r="N22" s="15" t="s">
        <v>20</v>
      </c>
      <c r="O22" s="15">
        <f>60/O21</f>
        <v>36</v>
      </c>
      <c r="P22" s="54" t="s">
        <v>32</v>
      </c>
    </row>
    <row r="23" spans="1:16" x14ac:dyDescent="0.25">
      <c r="A23" s="46" t="s">
        <v>43</v>
      </c>
      <c r="B23" s="23" t="s">
        <v>1</v>
      </c>
      <c r="C23" s="24" t="s">
        <v>3</v>
      </c>
      <c r="D23" s="24" t="s">
        <v>42</v>
      </c>
      <c r="E23" s="24">
        <v>5</v>
      </c>
      <c r="F23" s="25">
        <v>3</v>
      </c>
      <c r="G23" s="26">
        <v>15</v>
      </c>
      <c r="H23" s="10">
        <f t="shared" si="1"/>
        <v>0.75</v>
      </c>
      <c r="I23" s="38">
        <f t="shared" si="2"/>
        <v>24</v>
      </c>
      <c r="J23" s="24">
        <v>2</v>
      </c>
      <c r="K23" s="4">
        <f t="shared" si="3"/>
        <v>1.5</v>
      </c>
      <c r="L23" s="11">
        <f t="shared" si="0"/>
        <v>30</v>
      </c>
      <c r="N23" s="15" t="s">
        <v>19</v>
      </c>
      <c r="O23" s="49">
        <f>SUM(L17:L29)</f>
        <v>344.5</v>
      </c>
      <c r="P23" s="54"/>
    </row>
    <row r="24" spans="1:16" ht="15.75" thickBot="1" x14ac:dyDescent="0.3">
      <c r="A24" s="46" t="s">
        <v>11</v>
      </c>
      <c r="B24" s="23" t="s">
        <v>1</v>
      </c>
      <c r="C24" s="24" t="s">
        <v>6</v>
      </c>
      <c r="D24" s="24" t="s">
        <v>42</v>
      </c>
      <c r="E24" s="24"/>
      <c r="F24" s="25">
        <v>2</v>
      </c>
      <c r="G24" s="26">
        <v>15</v>
      </c>
      <c r="H24" s="10">
        <f t="shared" si="1"/>
        <v>0.5</v>
      </c>
      <c r="I24" s="38">
        <f t="shared" si="2"/>
        <v>36</v>
      </c>
      <c r="J24" s="24">
        <v>1.2</v>
      </c>
      <c r="K24" s="4">
        <f t="shared" si="3"/>
        <v>1.6666666666666667</v>
      </c>
      <c r="L24" s="11">
        <f t="shared" si="0"/>
        <v>18</v>
      </c>
      <c r="N24" s="32" t="s">
        <v>35</v>
      </c>
      <c r="O24" s="51">
        <f>O23/O22</f>
        <v>9.5694444444444446</v>
      </c>
      <c r="P24" s="56" t="s">
        <v>33</v>
      </c>
    </row>
    <row r="25" spans="1:16" x14ac:dyDescent="0.25">
      <c r="A25" s="46" t="s">
        <v>37</v>
      </c>
      <c r="B25" s="23" t="s">
        <v>1</v>
      </c>
      <c r="C25" s="24" t="s">
        <v>6</v>
      </c>
      <c r="D25" s="24" t="s">
        <v>42</v>
      </c>
      <c r="E25" s="24"/>
      <c r="F25" s="25">
        <v>3</v>
      </c>
      <c r="G25" s="26">
        <v>15</v>
      </c>
      <c r="H25" s="10">
        <f t="shared" si="1"/>
        <v>0.75</v>
      </c>
      <c r="I25" s="38">
        <f t="shared" si="2"/>
        <v>24</v>
      </c>
      <c r="J25" s="24">
        <v>2</v>
      </c>
      <c r="K25" s="4">
        <f t="shared" si="3"/>
        <v>1.5</v>
      </c>
      <c r="L25" s="11">
        <f t="shared" si="0"/>
        <v>30</v>
      </c>
      <c r="N25" s="13" t="s">
        <v>27</v>
      </c>
      <c r="O25" s="52">
        <v>0.05</v>
      </c>
      <c r="P25" s="53"/>
    </row>
    <row r="26" spans="1:16" ht="15.75" thickBot="1" x14ac:dyDescent="0.3">
      <c r="A26" s="46" t="s">
        <v>22</v>
      </c>
      <c r="B26" s="23" t="s">
        <v>1</v>
      </c>
      <c r="C26" s="24" t="s">
        <v>6</v>
      </c>
      <c r="D26" s="24" t="s">
        <v>42</v>
      </c>
      <c r="E26" s="24"/>
      <c r="F26" s="25">
        <v>0.5</v>
      </c>
      <c r="G26" s="26">
        <v>15</v>
      </c>
      <c r="H26" s="10">
        <f t="shared" si="1"/>
        <v>0.125</v>
      </c>
      <c r="I26" s="38">
        <f t="shared" si="2"/>
        <v>54</v>
      </c>
      <c r="J26" s="24">
        <v>0.3</v>
      </c>
      <c r="K26" s="4">
        <f t="shared" si="3"/>
        <v>1.6666666666666667</v>
      </c>
      <c r="L26" s="11">
        <f t="shared" si="0"/>
        <v>4.5</v>
      </c>
      <c r="N26" s="16" t="s">
        <v>36</v>
      </c>
      <c r="O26" s="60">
        <f>O24*(1+O25)</f>
        <v>10.047916666666667</v>
      </c>
      <c r="P26" s="55" t="s">
        <v>33</v>
      </c>
    </row>
    <row r="27" spans="1:16" ht="15.75" thickBot="1" x14ac:dyDescent="0.3">
      <c r="A27" s="46" t="s">
        <v>14</v>
      </c>
      <c r="B27" s="23" t="s">
        <v>1</v>
      </c>
      <c r="C27" s="24" t="s">
        <v>6</v>
      </c>
      <c r="D27" s="24"/>
      <c r="E27" s="24"/>
      <c r="F27" s="25">
        <v>0</v>
      </c>
      <c r="G27" s="26">
        <v>0</v>
      </c>
      <c r="H27" s="10">
        <f t="shared" si="1"/>
        <v>0</v>
      </c>
      <c r="I27" s="38">
        <f t="shared" si="2"/>
        <v>0</v>
      </c>
      <c r="J27" s="24"/>
      <c r="K27" s="4" t="str">
        <f t="shared" si="3"/>
        <v/>
      </c>
      <c r="L27" s="11">
        <f t="shared" si="0"/>
        <v>0</v>
      </c>
      <c r="N27" s="57" t="s">
        <v>28</v>
      </c>
      <c r="O27" s="58">
        <f>12.58-O26</f>
        <v>2.5320833333333326</v>
      </c>
      <c r="P27" s="59" t="s">
        <v>33</v>
      </c>
    </row>
    <row r="28" spans="1:16" x14ac:dyDescent="0.25">
      <c r="A28" s="46" t="s">
        <v>14</v>
      </c>
      <c r="B28" s="23" t="s">
        <v>1</v>
      </c>
      <c r="C28" s="24" t="s">
        <v>6</v>
      </c>
      <c r="D28" s="24"/>
      <c r="E28" s="24"/>
      <c r="F28" s="25">
        <v>0</v>
      </c>
      <c r="G28" s="26">
        <v>0</v>
      </c>
      <c r="H28" s="10">
        <f t="shared" si="1"/>
        <v>0</v>
      </c>
      <c r="I28" s="38">
        <f t="shared" si="2"/>
        <v>0</v>
      </c>
      <c r="J28" s="24"/>
      <c r="K28" s="4" t="str">
        <f t="shared" si="3"/>
        <v/>
      </c>
      <c r="L28" s="11">
        <f t="shared" si="0"/>
        <v>0</v>
      </c>
    </row>
    <row r="29" spans="1:16" ht="15.75" thickBot="1" x14ac:dyDescent="0.3">
      <c r="A29" s="47" t="s">
        <v>14</v>
      </c>
      <c r="B29" s="27" t="s">
        <v>1</v>
      </c>
      <c r="C29" s="28" t="s">
        <v>6</v>
      </c>
      <c r="D29" s="28"/>
      <c r="E29" s="28"/>
      <c r="F29" s="29">
        <v>0</v>
      </c>
      <c r="G29" s="30">
        <v>0</v>
      </c>
      <c r="H29" s="65">
        <f t="shared" si="1"/>
        <v>0</v>
      </c>
      <c r="I29" s="39">
        <f>IF(G29=0,0,60-(F29*#REF!))</f>
        <v>0</v>
      </c>
      <c r="J29" s="28"/>
      <c r="K29" s="40" t="str">
        <f t="shared" si="3"/>
        <v/>
      </c>
      <c r="L29" s="12">
        <f t="shared" si="0"/>
        <v>0</v>
      </c>
    </row>
    <row r="30" spans="1:16" ht="15.75" thickBot="1" x14ac:dyDescent="0.3"/>
    <row r="31" spans="1:16" x14ac:dyDescent="0.25">
      <c r="A31" s="44" t="s">
        <v>39</v>
      </c>
      <c r="B31" s="84" t="s">
        <v>25</v>
      </c>
      <c r="C31" s="85"/>
      <c r="D31" s="85"/>
      <c r="E31" s="85"/>
      <c r="F31" s="85"/>
      <c r="G31" s="85"/>
      <c r="H31" s="86"/>
      <c r="I31" s="84" t="s">
        <v>24</v>
      </c>
      <c r="J31" s="85"/>
      <c r="K31" s="85"/>
      <c r="L31" s="86"/>
    </row>
    <row r="32" spans="1:16" ht="30.75" thickBot="1" x14ac:dyDescent="0.3">
      <c r="A32" s="14" t="s">
        <v>0</v>
      </c>
      <c r="B32" s="5" t="s">
        <v>29</v>
      </c>
      <c r="C32" s="7" t="s">
        <v>2</v>
      </c>
      <c r="D32" s="7" t="s">
        <v>40</v>
      </c>
      <c r="E32" s="7" t="s">
        <v>5</v>
      </c>
      <c r="F32" s="7" t="s">
        <v>4</v>
      </c>
      <c r="G32" s="6" t="s">
        <v>13</v>
      </c>
      <c r="H32" s="9" t="s">
        <v>7</v>
      </c>
      <c r="I32" s="5" t="s">
        <v>30</v>
      </c>
      <c r="J32" s="7" t="s">
        <v>47</v>
      </c>
      <c r="K32" s="8" t="s">
        <v>17</v>
      </c>
      <c r="L32" s="9" t="s">
        <v>21</v>
      </c>
      <c r="N32" s="63" t="s">
        <v>39</v>
      </c>
    </row>
    <row r="33" spans="1:16" x14ac:dyDescent="0.25">
      <c r="A33" s="45" t="s">
        <v>46</v>
      </c>
      <c r="B33" s="19" t="s">
        <v>1</v>
      </c>
      <c r="C33" s="20" t="s">
        <v>6</v>
      </c>
      <c r="D33" s="20"/>
      <c r="E33" s="20"/>
      <c r="F33" s="21">
        <v>2</v>
      </c>
      <c r="G33" s="22">
        <v>15</v>
      </c>
      <c r="H33" s="10">
        <f>IFERROR(G33/(60/F33),G33/$O$34)</f>
        <v>0.5</v>
      </c>
      <c r="I33" s="38">
        <f>IF(G33=0,0,60-(F33*$O$34))</f>
        <v>20</v>
      </c>
      <c r="J33" s="20">
        <v>1.5</v>
      </c>
      <c r="K33" s="4">
        <f>IFERROR(F33/J33,"")</f>
        <v>1.3333333333333333</v>
      </c>
      <c r="L33" s="10">
        <f t="shared" ref="L33:L45" si="4">J33*G33</f>
        <v>22.5</v>
      </c>
      <c r="N33" s="13" t="s">
        <v>12</v>
      </c>
      <c r="O33" s="33">
        <f>MAX(F33:F45)</f>
        <v>3</v>
      </c>
      <c r="P33" s="53" t="s">
        <v>31</v>
      </c>
    </row>
    <row r="34" spans="1:16" x14ac:dyDescent="0.25">
      <c r="A34" s="45" t="s">
        <v>9</v>
      </c>
      <c r="B34" s="19" t="s">
        <v>1</v>
      </c>
      <c r="C34" s="20" t="s">
        <v>3</v>
      </c>
      <c r="D34" s="20"/>
      <c r="E34" s="20">
        <v>1</v>
      </c>
      <c r="F34" s="21">
        <v>3</v>
      </c>
      <c r="G34" s="22">
        <v>15</v>
      </c>
      <c r="H34" s="10">
        <f t="shared" ref="H34:H45" si="5">IFERROR(G34/(60/F34),G34/$O$34)</f>
        <v>0.75</v>
      </c>
      <c r="I34" s="38">
        <f t="shared" ref="I34:I45" si="6">IF(G34=0,0,60-(F34*$O$34))</f>
        <v>0</v>
      </c>
      <c r="J34" s="20">
        <v>2</v>
      </c>
      <c r="K34" s="4">
        <f t="shared" ref="K34:K45" si="7">IFERROR(F34/J34,"")</f>
        <v>1.5</v>
      </c>
      <c r="L34" s="11">
        <f t="shared" si="4"/>
        <v>30</v>
      </c>
      <c r="N34" s="15" t="s">
        <v>49</v>
      </c>
      <c r="O34" s="34">
        <f>60/O33</f>
        <v>20</v>
      </c>
      <c r="P34" s="54" t="s">
        <v>32</v>
      </c>
    </row>
    <row r="35" spans="1:16" x14ac:dyDescent="0.25">
      <c r="A35" s="46" t="s">
        <v>48</v>
      </c>
      <c r="B35" s="23" t="s">
        <v>8</v>
      </c>
      <c r="C35" s="24" t="s">
        <v>3</v>
      </c>
      <c r="D35" s="24"/>
      <c r="E35" s="24" t="s">
        <v>16</v>
      </c>
      <c r="F35" s="25">
        <v>3</v>
      </c>
      <c r="G35" s="26">
        <v>40</v>
      </c>
      <c r="H35" s="10">
        <f t="shared" si="5"/>
        <v>2</v>
      </c>
      <c r="I35" s="38">
        <f t="shared" si="6"/>
        <v>0</v>
      </c>
      <c r="J35" s="24">
        <v>2</v>
      </c>
      <c r="K35" s="4">
        <f t="shared" si="7"/>
        <v>1.5</v>
      </c>
      <c r="L35" s="11">
        <f t="shared" si="4"/>
        <v>80</v>
      </c>
      <c r="N35" s="15" t="s">
        <v>34</v>
      </c>
      <c r="O35" s="35">
        <f>SUM(H33:H45)</f>
        <v>7.0416666666666661</v>
      </c>
      <c r="P35" s="54" t="s">
        <v>33</v>
      </c>
    </row>
    <row r="36" spans="1:16" x14ac:dyDescent="0.25">
      <c r="A36" s="46" t="s">
        <v>23</v>
      </c>
      <c r="B36" s="23" t="s">
        <v>8</v>
      </c>
      <c r="C36" s="24" t="s">
        <v>6</v>
      </c>
      <c r="D36" s="24"/>
      <c r="E36" s="24"/>
      <c r="F36" s="25">
        <v>1</v>
      </c>
      <c r="G36" s="26">
        <v>40</v>
      </c>
      <c r="H36" s="10">
        <f t="shared" si="5"/>
        <v>0.66666666666666663</v>
      </c>
      <c r="I36" s="38">
        <f t="shared" si="6"/>
        <v>40</v>
      </c>
      <c r="J36" s="24">
        <v>0.75</v>
      </c>
      <c r="K36" s="4">
        <f t="shared" si="7"/>
        <v>1.3333333333333333</v>
      </c>
      <c r="L36" s="11">
        <f t="shared" si="4"/>
        <v>30</v>
      </c>
      <c r="N36" s="15"/>
      <c r="O36" s="34"/>
      <c r="P36" s="54"/>
    </row>
    <row r="37" spans="1:16" x14ac:dyDescent="0.25">
      <c r="A37" s="46" t="s">
        <v>10</v>
      </c>
      <c r="B37" s="23" t="s">
        <v>1</v>
      </c>
      <c r="C37" s="24" t="s">
        <v>3</v>
      </c>
      <c r="D37" s="24"/>
      <c r="E37" s="24">
        <v>3</v>
      </c>
      <c r="F37" s="25">
        <v>3</v>
      </c>
      <c r="G37" s="26">
        <v>20</v>
      </c>
      <c r="H37" s="10">
        <f t="shared" si="5"/>
        <v>1</v>
      </c>
      <c r="I37" s="38">
        <f t="shared" si="6"/>
        <v>0</v>
      </c>
      <c r="J37" s="24">
        <v>2</v>
      </c>
      <c r="K37" s="4">
        <f t="shared" si="7"/>
        <v>1.5</v>
      </c>
      <c r="L37" s="11">
        <f t="shared" si="4"/>
        <v>40</v>
      </c>
      <c r="N37" s="15" t="s">
        <v>18</v>
      </c>
      <c r="O37" s="41">
        <f>MAX(K33:K45)</f>
        <v>1.6666666666666667</v>
      </c>
      <c r="P37" s="54" t="s">
        <v>31</v>
      </c>
    </row>
    <row r="38" spans="1:16" x14ac:dyDescent="0.25">
      <c r="A38" s="46" t="s">
        <v>26</v>
      </c>
      <c r="B38" s="23" t="s">
        <v>1</v>
      </c>
      <c r="C38" s="24" t="s">
        <v>3</v>
      </c>
      <c r="D38" s="24"/>
      <c r="E38" s="24">
        <v>5</v>
      </c>
      <c r="F38" s="25">
        <v>3</v>
      </c>
      <c r="G38" s="26">
        <v>15</v>
      </c>
      <c r="H38" s="10">
        <f t="shared" si="5"/>
        <v>0.75</v>
      </c>
      <c r="I38" s="38">
        <f t="shared" si="6"/>
        <v>0</v>
      </c>
      <c r="J38" s="24">
        <v>2</v>
      </c>
      <c r="K38" s="4">
        <f t="shared" si="7"/>
        <v>1.5</v>
      </c>
      <c r="L38" s="11">
        <f t="shared" si="4"/>
        <v>30</v>
      </c>
      <c r="N38" s="15" t="s">
        <v>20</v>
      </c>
      <c r="O38" s="34">
        <f>60/O37</f>
        <v>36</v>
      </c>
      <c r="P38" s="54" t="s">
        <v>32</v>
      </c>
    </row>
    <row r="39" spans="1:16" x14ac:dyDescent="0.25">
      <c r="A39" s="46" t="s">
        <v>11</v>
      </c>
      <c r="B39" s="23" t="s">
        <v>1</v>
      </c>
      <c r="C39" s="24" t="s">
        <v>6</v>
      </c>
      <c r="D39" s="24"/>
      <c r="E39" s="24"/>
      <c r="F39" s="25">
        <v>2</v>
      </c>
      <c r="G39" s="26">
        <v>15</v>
      </c>
      <c r="H39" s="10">
        <f t="shared" si="5"/>
        <v>0.5</v>
      </c>
      <c r="I39" s="38">
        <f t="shared" si="6"/>
        <v>20</v>
      </c>
      <c r="J39" s="24">
        <v>1.2</v>
      </c>
      <c r="K39" s="4">
        <f t="shared" si="7"/>
        <v>1.6666666666666667</v>
      </c>
      <c r="L39" s="11">
        <f t="shared" si="4"/>
        <v>18</v>
      </c>
      <c r="N39" s="15" t="s">
        <v>19</v>
      </c>
      <c r="O39" s="35">
        <f>SUM(L33:L45)</f>
        <v>285</v>
      </c>
      <c r="P39" s="54"/>
    </row>
    <row r="40" spans="1:16" ht="15.75" thickBot="1" x14ac:dyDescent="0.3">
      <c r="A40" s="46" t="s">
        <v>37</v>
      </c>
      <c r="B40" s="23" t="s">
        <v>1</v>
      </c>
      <c r="C40" s="24" t="s">
        <v>6</v>
      </c>
      <c r="D40" s="24"/>
      <c r="E40" s="24"/>
      <c r="F40" s="25">
        <v>3</v>
      </c>
      <c r="G40" s="26">
        <v>15</v>
      </c>
      <c r="H40" s="10">
        <f t="shared" si="5"/>
        <v>0.75</v>
      </c>
      <c r="I40" s="38">
        <f t="shared" si="6"/>
        <v>0</v>
      </c>
      <c r="J40" s="24">
        <v>2</v>
      </c>
      <c r="K40" s="4">
        <f t="shared" si="7"/>
        <v>1.5</v>
      </c>
      <c r="L40" s="11">
        <f t="shared" si="4"/>
        <v>30</v>
      </c>
      <c r="N40" s="32" t="s">
        <v>35</v>
      </c>
      <c r="O40" s="36">
        <f>O39/O38</f>
        <v>7.916666666666667</v>
      </c>
      <c r="P40" s="56" t="s">
        <v>33</v>
      </c>
    </row>
    <row r="41" spans="1:16" x14ac:dyDescent="0.25">
      <c r="A41" s="46" t="s">
        <v>22</v>
      </c>
      <c r="B41" s="23" t="s">
        <v>1</v>
      </c>
      <c r="C41" s="24" t="s">
        <v>6</v>
      </c>
      <c r="D41" s="24"/>
      <c r="E41" s="24"/>
      <c r="F41" s="25">
        <v>0.5</v>
      </c>
      <c r="G41" s="26">
        <v>15</v>
      </c>
      <c r="H41" s="10">
        <f t="shared" si="5"/>
        <v>0.125</v>
      </c>
      <c r="I41" s="38">
        <f t="shared" si="6"/>
        <v>50</v>
      </c>
      <c r="J41" s="24">
        <v>0.3</v>
      </c>
      <c r="K41" s="4">
        <f t="shared" si="7"/>
        <v>1.6666666666666667</v>
      </c>
      <c r="L41" s="11">
        <f t="shared" si="4"/>
        <v>4.5</v>
      </c>
      <c r="N41" s="13" t="s">
        <v>27</v>
      </c>
      <c r="O41" s="37">
        <v>0.05</v>
      </c>
      <c r="P41" s="53"/>
    </row>
    <row r="42" spans="1:16" ht="15.75" thickBot="1" x14ac:dyDescent="0.3">
      <c r="A42" s="46" t="s">
        <v>14</v>
      </c>
      <c r="B42" s="23" t="s">
        <v>1</v>
      </c>
      <c r="C42" s="24" t="s">
        <v>6</v>
      </c>
      <c r="D42" s="24"/>
      <c r="E42" s="24"/>
      <c r="F42" s="25">
        <v>0</v>
      </c>
      <c r="G42" s="26">
        <v>0</v>
      </c>
      <c r="H42" s="10">
        <f t="shared" si="5"/>
        <v>0</v>
      </c>
      <c r="I42" s="38">
        <f t="shared" si="6"/>
        <v>0</v>
      </c>
      <c r="J42" s="24"/>
      <c r="K42" s="4" t="str">
        <f t="shared" si="7"/>
        <v/>
      </c>
      <c r="L42" s="11">
        <f t="shared" si="4"/>
        <v>0</v>
      </c>
      <c r="N42" s="16" t="s">
        <v>36</v>
      </c>
      <c r="O42" s="62">
        <f>O40*(1+O41)</f>
        <v>8.3125</v>
      </c>
      <c r="P42" s="55" t="s">
        <v>33</v>
      </c>
    </row>
    <row r="43" spans="1:16" ht="15.75" thickBot="1" x14ac:dyDescent="0.3">
      <c r="A43" s="46" t="s">
        <v>14</v>
      </c>
      <c r="B43" s="23" t="s">
        <v>1</v>
      </c>
      <c r="C43" s="24" t="s">
        <v>6</v>
      </c>
      <c r="D43" s="24"/>
      <c r="E43" s="24"/>
      <c r="F43" s="25">
        <v>0</v>
      </c>
      <c r="G43" s="26">
        <v>0</v>
      </c>
      <c r="H43" s="10">
        <f t="shared" si="5"/>
        <v>0</v>
      </c>
      <c r="I43" s="38">
        <f t="shared" si="6"/>
        <v>0</v>
      </c>
      <c r="J43" s="24"/>
      <c r="K43" s="4" t="str">
        <f t="shared" si="7"/>
        <v/>
      </c>
      <c r="L43" s="11">
        <f t="shared" si="4"/>
        <v>0</v>
      </c>
      <c r="N43" s="57" t="s">
        <v>28</v>
      </c>
      <c r="O43" s="61">
        <f>12.58-O42</f>
        <v>4.2675000000000001</v>
      </c>
      <c r="P43" s="59" t="s">
        <v>33</v>
      </c>
    </row>
    <row r="44" spans="1:16" x14ac:dyDescent="0.25">
      <c r="A44" s="46" t="s">
        <v>14</v>
      </c>
      <c r="B44" s="23" t="s">
        <v>1</v>
      </c>
      <c r="C44" s="24" t="s">
        <v>6</v>
      </c>
      <c r="D44" s="24"/>
      <c r="E44" s="24"/>
      <c r="F44" s="25">
        <v>0</v>
      </c>
      <c r="G44" s="26">
        <v>0</v>
      </c>
      <c r="H44" s="10">
        <f t="shared" si="5"/>
        <v>0</v>
      </c>
      <c r="I44" s="38">
        <f t="shared" si="6"/>
        <v>0</v>
      </c>
      <c r="J44" s="24"/>
      <c r="K44" s="4" t="str">
        <f t="shared" si="7"/>
        <v/>
      </c>
      <c r="L44" s="11">
        <f t="shared" si="4"/>
        <v>0</v>
      </c>
    </row>
    <row r="45" spans="1:16" ht="15.75" thickBot="1" x14ac:dyDescent="0.3">
      <c r="A45" s="47" t="s">
        <v>14</v>
      </c>
      <c r="B45" s="27" t="s">
        <v>1</v>
      </c>
      <c r="C45" s="28" t="s">
        <v>6</v>
      </c>
      <c r="D45" s="28"/>
      <c r="E45" s="28"/>
      <c r="F45" s="29">
        <v>0</v>
      </c>
      <c r="G45" s="30">
        <v>0</v>
      </c>
      <c r="H45" s="65">
        <f t="shared" si="5"/>
        <v>0</v>
      </c>
      <c r="I45" s="66">
        <f t="shared" si="6"/>
        <v>0</v>
      </c>
      <c r="J45" s="28"/>
      <c r="K45" s="40" t="str">
        <f t="shared" si="7"/>
        <v/>
      </c>
      <c r="L45" s="12">
        <f t="shared" si="4"/>
        <v>0</v>
      </c>
    </row>
  </sheetData>
  <mergeCells count="6">
    <mergeCell ref="N1:P13"/>
    <mergeCell ref="A1:H13"/>
    <mergeCell ref="I15:L15"/>
    <mergeCell ref="B15:H15"/>
    <mergeCell ref="B31:H31"/>
    <mergeCell ref="I31:L31"/>
  </mergeCells>
  <phoneticPr fontId="1" type="noConversion"/>
  <conditionalFormatting sqref="K17:K29">
    <cfRule type="colorScale" priority="3">
      <colorScale>
        <cfvo type="min"/>
        <cfvo type="percentile" val="50"/>
        <cfvo type="max"/>
        <color rgb="FFF8696B"/>
        <color rgb="FFFFEB84"/>
        <color rgb="FF63BE7B"/>
      </colorScale>
    </cfRule>
    <cfRule type="colorScale" priority="4">
      <colorScale>
        <cfvo type="min"/>
        <cfvo type="max"/>
        <color rgb="FFF8696B"/>
        <color rgb="FFFCFCFF"/>
      </colorScale>
    </cfRule>
  </conditionalFormatting>
  <conditionalFormatting sqref="K33:K45">
    <cfRule type="colorScale" priority="1">
      <colorScale>
        <cfvo type="min"/>
        <cfvo type="percentile" val="50"/>
        <cfvo type="max"/>
        <color rgb="FFF8696B"/>
        <color rgb="FFFFEB84"/>
        <color rgb="FF63BE7B"/>
      </colorScale>
    </cfRule>
    <cfRule type="colorScale" priority="2">
      <colorScale>
        <cfvo type="min"/>
        <cfvo type="max"/>
        <color rgb="FFF8696B"/>
        <color rgb="FFFCFCFF"/>
      </colorScale>
    </cfRule>
  </conditionalFormatting>
  <dataValidations count="3">
    <dataValidation type="list" allowBlank="1" showInputMessage="1" showErrorMessage="1" sqref="B17:B29 B33:B45" xr:uid="{52CFDFC4-C6B6-443E-9006-DAE71A3F4342}">
      <formula1>"Clinical,Non-clinical"</formula1>
    </dataValidation>
    <dataValidation type="list" allowBlank="1" showInputMessage="1" showErrorMessage="1" sqref="C17:C29 C33:D45" xr:uid="{C2D15988-BB07-43EE-851E-A8553550E4FB}">
      <formula1>"Yes,No"</formula1>
    </dataValidation>
    <dataValidation type="list" allowBlank="1" showInputMessage="1" showErrorMessage="1" sqref="D17:D29" xr:uid="{8E79AC5B-EDBC-405B-AA37-ACB86C5F9FA1}">
      <formula1>"Practice,Site"</formula1>
    </dataValidation>
  </dataValidations>
  <pageMargins left="0.7" right="0.7" top="0.75" bottom="0.75" header="0.3" footer="0.3"/>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Nikolic</dc:creator>
  <cp:lastModifiedBy>Craig Nikolic</cp:lastModifiedBy>
  <cp:lastPrinted>2020-12-09T13:34:10Z</cp:lastPrinted>
  <dcterms:created xsi:type="dcterms:W3CDTF">2020-12-01T08:37:34Z</dcterms:created>
  <dcterms:modified xsi:type="dcterms:W3CDTF">2020-12-09T13:52:30Z</dcterms:modified>
</cp:coreProperties>
</file>